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4120" windowHeight="13440"/>
  </bookViews>
  <sheets>
    <sheet name="Takeoff performance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5" i="1" l="1"/>
  <c r="I56" i="1"/>
  <c r="I57" i="1"/>
  <c r="I5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0" i="1"/>
  <c r="J3" i="1"/>
  <c r="K10" i="1" s="1"/>
  <c r="J6" i="1"/>
  <c r="J7" i="1"/>
  <c r="D6" i="1" s="1"/>
  <c r="B6" i="1" s="1"/>
  <c r="B10" i="1"/>
  <c r="J10" i="1" l="1"/>
  <c r="J5" i="1"/>
  <c r="E10" i="1"/>
  <c r="H10" i="1" l="1"/>
  <c r="F10" i="1"/>
  <c r="C10" i="1" s="1"/>
  <c r="D11" i="1" s="1"/>
  <c r="K11" i="1" s="1"/>
  <c r="J11" i="1" s="1"/>
  <c r="E11" i="1" l="1"/>
  <c r="F11" i="1" s="1"/>
  <c r="B11" i="1"/>
  <c r="G11" i="1"/>
  <c r="H11" i="1" l="1"/>
  <c r="C11" i="1" l="1"/>
  <c r="D12" i="1" s="1"/>
  <c r="K12" i="1" s="1"/>
  <c r="J12" i="1" s="1"/>
  <c r="B12" i="1" l="1"/>
  <c r="G12" i="1"/>
  <c r="E12" i="1" l="1"/>
  <c r="F12" i="1" s="1"/>
  <c r="H12" i="1"/>
  <c r="C12" i="1" l="1"/>
  <c r="D13" i="1" s="1"/>
  <c r="K13" i="1" s="1"/>
  <c r="J13" i="1" s="1"/>
  <c r="G13" i="1" l="1"/>
  <c r="B13" i="1"/>
  <c r="H13" i="1" s="1"/>
  <c r="E13" i="1"/>
  <c r="F13" i="1" s="1"/>
  <c r="C13" i="1" l="1"/>
  <c r="D14" i="1" s="1"/>
  <c r="K14" i="1" s="1"/>
  <c r="J14" i="1" s="1"/>
  <c r="G14" i="1" l="1"/>
  <c r="B14" i="1"/>
  <c r="E14" i="1" l="1"/>
  <c r="F14" i="1" s="1"/>
  <c r="C14" i="1" s="1"/>
  <c r="D15" i="1" s="1"/>
  <c r="K15" i="1" s="1"/>
  <c r="J15" i="1" s="1"/>
  <c r="H14" i="1"/>
  <c r="B15" i="1" l="1"/>
  <c r="G15" i="1"/>
  <c r="E15" i="1" l="1"/>
  <c r="F15" i="1" s="1"/>
  <c r="C15" i="1" s="1"/>
  <c r="D16" i="1" s="1"/>
  <c r="K16" i="1" s="1"/>
  <c r="J16" i="1" s="1"/>
  <c r="H15" i="1"/>
  <c r="B16" i="1" l="1"/>
  <c r="G16" i="1"/>
  <c r="E16" i="1" l="1"/>
  <c r="F16" i="1" s="1"/>
  <c r="C16" i="1" s="1"/>
  <c r="D17" i="1" s="1"/>
  <c r="K17" i="1" s="1"/>
  <c r="J17" i="1" s="1"/>
  <c r="H16" i="1"/>
  <c r="G17" i="1" l="1"/>
  <c r="B17" i="1"/>
  <c r="E17" i="1" l="1"/>
  <c r="F17" i="1" s="1"/>
  <c r="H17" i="1"/>
  <c r="C17" i="1" l="1"/>
  <c r="D18" i="1" s="1"/>
  <c r="K18" i="1" s="1"/>
  <c r="J18" i="1" s="1"/>
  <c r="G18" i="1" l="1"/>
  <c r="B18" i="1"/>
  <c r="E18" i="1" l="1"/>
  <c r="F18" i="1" s="1"/>
  <c r="H18" i="1"/>
  <c r="C18" i="1" l="1"/>
  <c r="D19" i="1" s="1"/>
  <c r="B19" i="1" l="1"/>
  <c r="H19" i="1" s="1"/>
  <c r="K19" i="1"/>
  <c r="J19" i="1" s="1"/>
  <c r="G19" i="1"/>
  <c r="E19" i="1" l="1"/>
  <c r="F19" i="1" s="1"/>
  <c r="C19" i="1" l="1"/>
  <c r="D20" i="1" s="1"/>
  <c r="K20" i="1" s="1"/>
  <c r="J20" i="1" s="1"/>
  <c r="G20" i="1" l="1"/>
  <c r="B20" i="1"/>
  <c r="H20" i="1" l="1"/>
  <c r="E20" i="1"/>
  <c r="F20" i="1" s="1"/>
  <c r="C20" i="1" l="1"/>
  <c r="D21" i="1" s="1"/>
  <c r="K21" i="1" s="1"/>
  <c r="J21" i="1" s="1"/>
  <c r="G21" i="1" l="1"/>
  <c r="B21" i="1"/>
  <c r="H21" i="1" l="1"/>
  <c r="E21" i="1"/>
  <c r="F21" i="1" s="1"/>
  <c r="C21" i="1" l="1"/>
  <c r="D22" i="1" s="1"/>
  <c r="K22" i="1" s="1"/>
  <c r="J22" i="1" s="1"/>
  <c r="B22" i="1" l="1"/>
  <c r="H22" i="1" s="1"/>
  <c r="G22" i="1"/>
  <c r="E22" i="1"/>
  <c r="F22" i="1" s="1"/>
  <c r="C22" i="1" l="1"/>
  <c r="D23" i="1" s="1"/>
  <c r="K23" i="1" s="1"/>
  <c r="J23" i="1" s="1"/>
  <c r="B23" i="1" l="1"/>
  <c r="G23" i="1"/>
  <c r="H23" i="1" l="1"/>
  <c r="E23" i="1"/>
  <c r="F23" i="1" s="1"/>
  <c r="C23" i="1" l="1"/>
  <c r="D24" i="1" s="1"/>
  <c r="K24" i="1" s="1"/>
  <c r="J24" i="1" s="1"/>
  <c r="B24" i="1" l="1"/>
  <c r="G24" i="1"/>
  <c r="H24" i="1" l="1"/>
  <c r="E24" i="1"/>
  <c r="F24" i="1" s="1"/>
  <c r="C24" i="1" l="1"/>
  <c r="D25" i="1" s="1"/>
  <c r="K25" i="1" s="1"/>
  <c r="J25" i="1" s="1"/>
  <c r="B25" i="1" l="1"/>
  <c r="G25" i="1"/>
  <c r="H25" i="1" l="1"/>
  <c r="E25" i="1"/>
  <c r="F25" i="1" s="1"/>
  <c r="C25" i="1" l="1"/>
  <c r="D26" i="1" s="1"/>
  <c r="K26" i="1" s="1"/>
  <c r="J26" i="1" s="1"/>
  <c r="B26" i="1" l="1"/>
  <c r="G26" i="1"/>
  <c r="H26" i="1" l="1"/>
  <c r="E26" i="1"/>
  <c r="F26" i="1" s="1"/>
  <c r="C26" i="1" l="1"/>
  <c r="D27" i="1" s="1"/>
  <c r="K27" i="1" s="1"/>
  <c r="J27" i="1" s="1"/>
  <c r="B27" i="1" l="1"/>
  <c r="G27" i="1"/>
  <c r="H27" i="1" l="1"/>
  <c r="E27" i="1"/>
  <c r="F27" i="1" s="1"/>
  <c r="C27" i="1" l="1"/>
  <c r="D28" i="1" s="1"/>
  <c r="K28" i="1" s="1"/>
  <c r="J28" i="1" s="1"/>
  <c r="B28" i="1" l="1"/>
  <c r="G28" i="1"/>
  <c r="E28" i="1" l="1"/>
  <c r="F28" i="1" s="1"/>
  <c r="H28" i="1"/>
  <c r="C28" i="1" l="1"/>
  <c r="D29" i="1" s="1"/>
  <c r="K29" i="1" s="1"/>
  <c r="J29" i="1" s="1"/>
  <c r="B29" i="1" l="1"/>
  <c r="G29" i="1"/>
  <c r="H29" i="1" l="1"/>
  <c r="E29" i="1"/>
  <c r="F29" i="1" s="1"/>
  <c r="C29" i="1" l="1"/>
  <c r="D30" i="1" s="1"/>
  <c r="K30" i="1" s="1"/>
  <c r="J30" i="1" s="1"/>
  <c r="B30" i="1" l="1"/>
  <c r="G30" i="1"/>
  <c r="H30" i="1" l="1"/>
  <c r="E30" i="1"/>
  <c r="F30" i="1" s="1"/>
  <c r="C30" i="1" l="1"/>
  <c r="D31" i="1" s="1"/>
  <c r="K31" i="1" s="1"/>
  <c r="J31" i="1" s="1"/>
  <c r="B31" i="1" l="1"/>
  <c r="G31" i="1"/>
  <c r="H31" i="1" l="1"/>
  <c r="E31" i="1"/>
  <c r="F31" i="1" s="1"/>
  <c r="C31" i="1" l="1"/>
  <c r="D32" i="1" s="1"/>
  <c r="K32" i="1" s="1"/>
  <c r="J32" i="1" s="1"/>
  <c r="B32" i="1" l="1"/>
  <c r="G32" i="1"/>
  <c r="H32" i="1" l="1"/>
  <c r="E32" i="1"/>
  <c r="F32" i="1" s="1"/>
  <c r="C32" i="1" l="1"/>
  <c r="D33" i="1" s="1"/>
  <c r="K33" i="1" s="1"/>
  <c r="J33" i="1" s="1"/>
  <c r="B33" i="1" l="1"/>
  <c r="G33" i="1"/>
  <c r="H33" i="1" l="1"/>
  <c r="E33" i="1"/>
  <c r="F33" i="1" s="1"/>
  <c r="C33" i="1" l="1"/>
  <c r="D34" i="1" s="1"/>
  <c r="K34" i="1" s="1"/>
  <c r="J34" i="1" s="1"/>
  <c r="B34" i="1" l="1"/>
  <c r="G34" i="1"/>
  <c r="H34" i="1" l="1"/>
  <c r="E34" i="1"/>
  <c r="F34" i="1" s="1"/>
  <c r="C34" i="1" l="1"/>
  <c r="D35" i="1" s="1"/>
  <c r="K35" i="1" s="1"/>
  <c r="J35" i="1" s="1"/>
  <c r="B35" i="1" l="1"/>
  <c r="G35" i="1"/>
  <c r="H35" i="1" l="1"/>
  <c r="E35" i="1"/>
  <c r="F35" i="1" s="1"/>
  <c r="C35" i="1" l="1"/>
  <c r="D36" i="1" s="1"/>
  <c r="K36" i="1" s="1"/>
  <c r="J36" i="1" s="1"/>
  <c r="B36" i="1" l="1"/>
  <c r="G36" i="1"/>
  <c r="H36" i="1" l="1"/>
  <c r="E36" i="1"/>
  <c r="F36" i="1" s="1"/>
  <c r="C36" i="1" l="1"/>
  <c r="D37" i="1" s="1"/>
  <c r="K37" i="1" s="1"/>
  <c r="J37" i="1" s="1"/>
  <c r="B37" i="1" l="1"/>
  <c r="G37" i="1"/>
  <c r="H37" i="1" l="1"/>
  <c r="E37" i="1"/>
  <c r="F37" i="1" s="1"/>
  <c r="C37" i="1" l="1"/>
  <c r="D38" i="1" s="1"/>
  <c r="K38" i="1" s="1"/>
  <c r="J38" i="1" s="1"/>
  <c r="B38" i="1" l="1"/>
  <c r="G38" i="1"/>
  <c r="E38" i="1" l="1"/>
  <c r="F38" i="1" s="1"/>
  <c r="H38" i="1"/>
  <c r="C38" i="1" l="1"/>
  <c r="D39" i="1" s="1"/>
  <c r="K39" i="1" s="1"/>
  <c r="J39" i="1" s="1"/>
  <c r="B39" i="1" l="1"/>
  <c r="G39" i="1"/>
  <c r="H39" i="1" l="1"/>
  <c r="E39" i="1"/>
  <c r="F39" i="1" s="1"/>
  <c r="C39" i="1" l="1"/>
  <c r="D40" i="1" s="1"/>
  <c r="K40" i="1" s="1"/>
  <c r="J40" i="1" s="1"/>
  <c r="B40" i="1" l="1"/>
  <c r="G40" i="1"/>
  <c r="H40" i="1" l="1"/>
  <c r="E40" i="1"/>
  <c r="F40" i="1" s="1"/>
  <c r="C40" i="1" l="1"/>
  <c r="D41" i="1" s="1"/>
  <c r="K41" i="1" s="1"/>
  <c r="J41" i="1" s="1"/>
  <c r="B41" i="1" l="1"/>
  <c r="G41" i="1"/>
  <c r="H41" i="1" l="1"/>
  <c r="E41" i="1"/>
  <c r="F41" i="1" s="1"/>
  <c r="C41" i="1" l="1"/>
  <c r="D42" i="1" s="1"/>
  <c r="K42" i="1" s="1"/>
  <c r="J42" i="1" s="1"/>
  <c r="B42" i="1" l="1"/>
  <c r="G42" i="1"/>
  <c r="E42" i="1" l="1"/>
  <c r="F42" i="1" s="1"/>
  <c r="H42" i="1"/>
  <c r="C42" i="1" l="1"/>
  <c r="D43" i="1" s="1"/>
  <c r="K43" i="1" s="1"/>
  <c r="J43" i="1" s="1"/>
  <c r="B43" i="1" l="1"/>
  <c r="G43" i="1"/>
  <c r="H43" i="1" l="1"/>
  <c r="E43" i="1"/>
  <c r="F43" i="1" s="1"/>
  <c r="C43" i="1" l="1"/>
  <c r="D44" i="1" s="1"/>
  <c r="K44" i="1" s="1"/>
  <c r="J44" i="1" s="1"/>
  <c r="B44" i="1" l="1"/>
  <c r="G44" i="1"/>
  <c r="H44" i="1" l="1"/>
  <c r="E44" i="1"/>
  <c r="F44" i="1" s="1"/>
  <c r="C44" i="1" l="1"/>
  <c r="D45" i="1" s="1"/>
  <c r="K45" i="1" s="1"/>
  <c r="J45" i="1" s="1"/>
  <c r="B45" i="1" l="1"/>
  <c r="G45" i="1"/>
  <c r="H45" i="1" l="1"/>
  <c r="E45" i="1"/>
  <c r="F45" i="1" s="1"/>
  <c r="C45" i="1" l="1"/>
  <c r="D46" i="1" s="1"/>
  <c r="K46" i="1" s="1"/>
  <c r="J46" i="1" s="1"/>
  <c r="B46" i="1" l="1"/>
  <c r="G46" i="1"/>
  <c r="H46" i="1" l="1"/>
  <c r="E46" i="1"/>
  <c r="F46" i="1" s="1"/>
  <c r="C46" i="1" l="1"/>
  <c r="D47" i="1" s="1"/>
  <c r="K47" i="1" s="1"/>
  <c r="J47" i="1" s="1"/>
  <c r="B47" i="1" l="1"/>
  <c r="G47" i="1"/>
  <c r="H47" i="1" l="1"/>
  <c r="E47" i="1"/>
  <c r="F47" i="1" s="1"/>
  <c r="C47" i="1" l="1"/>
  <c r="D48" i="1" s="1"/>
  <c r="K48" i="1" s="1"/>
  <c r="J48" i="1" s="1"/>
  <c r="B48" i="1" l="1"/>
  <c r="G48" i="1"/>
  <c r="H48" i="1" l="1"/>
  <c r="E48" i="1"/>
  <c r="F48" i="1" s="1"/>
  <c r="C48" i="1" l="1"/>
  <c r="D49" i="1" s="1"/>
  <c r="K49" i="1" s="1"/>
  <c r="J49" i="1" s="1"/>
  <c r="B49" i="1" l="1"/>
  <c r="G49" i="1"/>
  <c r="E49" i="1" l="1"/>
  <c r="F49" i="1" s="1"/>
  <c r="H49" i="1"/>
  <c r="C49" i="1" l="1"/>
  <c r="D50" i="1" s="1"/>
  <c r="K50" i="1" s="1"/>
  <c r="J50" i="1" s="1"/>
  <c r="B50" i="1" l="1"/>
  <c r="G50" i="1"/>
  <c r="H50" i="1" l="1"/>
  <c r="E50" i="1"/>
  <c r="F50" i="1" s="1"/>
  <c r="C50" i="1" l="1"/>
  <c r="D51" i="1" s="1"/>
  <c r="K51" i="1" s="1"/>
  <c r="J51" i="1" s="1"/>
  <c r="B51" i="1" l="1"/>
  <c r="G51" i="1"/>
  <c r="E51" i="1" l="1"/>
  <c r="F51" i="1" s="1"/>
  <c r="H51" i="1"/>
  <c r="C51" i="1" l="1"/>
  <c r="D52" i="1" s="1"/>
  <c r="K52" i="1" s="1"/>
  <c r="J52" i="1" s="1"/>
  <c r="B52" i="1" l="1"/>
  <c r="G52" i="1"/>
  <c r="E52" i="1" l="1"/>
  <c r="F52" i="1" s="1"/>
  <c r="C52" i="1" s="1"/>
  <c r="D53" i="1" s="1"/>
  <c r="K53" i="1" s="1"/>
  <c r="J53" i="1" s="1"/>
  <c r="H52" i="1"/>
  <c r="B53" i="1" l="1"/>
  <c r="G53" i="1"/>
  <c r="H53" i="1" l="1"/>
  <c r="E53" i="1"/>
  <c r="F53" i="1" s="1"/>
  <c r="C53" i="1" l="1"/>
  <c r="D54" i="1" s="1"/>
  <c r="K54" i="1" s="1"/>
  <c r="J54" i="1" s="1"/>
  <c r="B54" i="1" l="1"/>
  <c r="G54" i="1"/>
  <c r="H54" i="1" l="1"/>
  <c r="E54" i="1"/>
  <c r="F54" i="1" s="1"/>
  <c r="C54" i="1" l="1"/>
  <c r="D55" i="1" s="1"/>
  <c r="B55" i="1" l="1"/>
  <c r="H55" i="1" s="1"/>
  <c r="K55" i="1"/>
  <c r="G55" i="1"/>
  <c r="E55" i="1" l="1"/>
  <c r="F55" i="1" s="1"/>
  <c r="J55" i="1"/>
  <c r="C55" i="1" l="1"/>
  <c r="D56" i="1" s="1"/>
  <c r="B56" i="1" l="1"/>
  <c r="H56" i="1" s="1"/>
  <c r="K56" i="1"/>
  <c r="G56" i="1"/>
  <c r="E56" i="1" l="1"/>
  <c r="F56" i="1" s="1"/>
  <c r="J56" i="1"/>
  <c r="C56" i="1" l="1"/>
  <c r="D57" i="1" s="1"/>
  <c r="K57" i="1" l="1"/>
  <c r="B57" i="1"/>
  <c r="H57" i="1" s="1"/>
  <c r="G57" i="1"/>
  <c r="E57" i="1" l="1"/>
  <c r="F57" i="1" s="1"/>
  <c r="J57" i="1"/>
  <c r="C57" i="1" l="1"/>
  <c r="D58" i="1" s="1"/>
  <c r="B58" i="1" l="1"/>
  <c r="H58" i="1" s="1"/>
  <c r="K58" i="1"/>
  <c r="G58" i="1"/>
  <c r="E58" i="1" l="1"/>
  <c r="F58" i="1" s="1"/>
  <c r="J58" i="1"/>
  <c r="C58" i="1" l="1"/>
</calcChain>
</file>

<file path=xl/comments1.xml><?xml version="1.0" encoding="utf-8"?>
<comments xmlns="http://schemas.openxmlformats.org/spreadsheetml/2006/main">
  <authors>
    <author>Gary Casey</author>
  </authors>
  <commentList>
    <comment ref="G3" authorId="0">
      <text>
        <r>
          <rPr>
            <b/>
            <sz val="10"/>
            <color indexed="81"/>
            <rFont val="Tahoma"/>
            <family val="2"/>
          </rPr>
          <t>Gary Casey:</t>
        </r>
        <r>
          <rPr>
            <sz val="10"/>
            <color indexed="81"/>
            <rFont val="Tahoma"/>
            <family val="2"/>
          </rPr>
          <t xml:space="preserve">
The headwind is also used to correct propeller efficiency, and the calculation can now do negative winds (tailwinds)</t>
        </r>
      </text>
    </comment>
    <comment ref="J5" authorId="0">
      <text>
        <r>
          <rPr>
            <b/>
            <sz val="10"/>
            <color indexed="81"/>
            <rFont val="Tahoma"/>
            <family val="2"/>
          </rPr>
          <t>Gary Casey:</t>
        </r>
        <r>
          <rPr>
            <sz val="10"/>
            <color indexed="81"/>
            <rFont val="Tahoma"/>
            <family val="2"/>
          </rPr>
          <t xml:space="preserve">
This is true speed in knots, not indicated airspeed. </t>
        </r>
      </text>
    </comment>
  </commentList>
</comments>
</file>

<file path=xl/sharedStrings.xml><?xml version="1.0" encoding="utf-8"?>
<sst xmlns="http://schemas.openxmlformats.org/spreadsheetml/2006/main" count="36" uniqueCount="36">
  <si>
    <t>TAKEOFF PERFORMANCE PREDICTION</t>
  </si>
  <si>
    <t>Elevation=</t>
  </si>
  <si>
    <t>Temperature=</t>
  </si>
  <si>
    <t>thrust-static=</t>
  </si>
  <si>
    <t>Sea level hp=</t>
  </si>
  <si>
    <t>Density ratio =</t>
  </si>
  <si>
    <t>Propeller eff=</t>
  </si>
  <si>
    <t>hp*550(ft-lb/sec)/(kts*8/7*88/60(ft/sec))=lb</t>
  </si>
  <si>
    <t>ACT. THRUST</t>
  </si>
  <si>
    <t>Speed(FT/SEC)</t>
  </si>
  <si>
    <t>SPD(kts)</t>
  </si>
  <si>
    <t>Distance</t>
  </si>
  <si>
    <t>act. Hp=</t>
  </si>
  <si>
    <t>SLtakeoff(kts)</t>
  </si>
  <si>
    <t>act takeoff=</t>
  </si>
  <si>
    <t>static thrust/hp=</t>
  </si>
  <si>
    <t>Accel.(ft/sec^2)</t>
  </si>
  <si>
    <t>Time(sec)</t>
  </si>
  <si>
    <t>Slope</t>
  </si>
  <si>
    <t>headwind</t>
  </si>
  <si>
    <t>kts</t>
  </si>
  <si>
    <t>wind</t>
  </si>
  <si>
    <t>ft/sec</t>
  </si>
  <si>
    <t>g. spd to takeoff</t>
  </si>
  <si>
    <t>Dynamic Thrust</t>
  </si>
  <si>
    <t>Gross Weight</t>
  </si>
  <si>
    <t>T.O. Weight=</t>
  </si>
  <si>
    <t>lb/lb</t>
  </si>
  <si>
    <t>Krolling</t>
  </si>
  <si>
    <t>Kaero</t>
  </si>
  <si>
    <t>lb/fps^2</t>
  </si>
  <si>
    <t>Thrust-dyanamic =</t>
  </si>
  <si>
    <t>Rol. Res. (lb)</t>
  </si>
  <si>
    <t>Aero. Drag (lb)</t>
  </si>
  <si>
    <t>TAS (fps))</t>
  </si>
  <si>
    <t>slope drag (lb)=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</si>
</sst>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9" fontId="0" fillId="2" borderId="0" xfId="1" applyFont="1" applyFill="1"/>
    <xf numFmtId="0" fontId="0" fillId="0" borderId="0" xfId="0" applyFill="1"/>
    <xf numFmtId="1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0" fontId="4" fillId="0" borderId="0" xfId="0" applyFon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'Takeoff performance'!$H$9</c:f>
              <c:strCache>
                <c:ptCount val="1"/>
                <c:pt idx="0">
                  <c:v>g. spd to takeoff</c:v>
                </c:pt>
              </c:strCache>
            </c:strRef>
          </c:tx>
          <c:marker>
            <c:symbol val="none"/>
          </c:marker>
          <c:xVal>
            <c:numRef>
              <c:f>'Takeoff performance'!$G$10:$G$58</c:f>
              <c:numCache>
                <c:formatCode>0</c:formatCode>
                <c:ptCount val="49"/>
                <c:pt idx="0" formatCode="General">
                  <c:v>0</c:v>
                </c:pt>
                <c:pt idx="1">
                  <c:v>3.6876178634643941</c:v>
                </c:pt>
                <c:pt idx="2">
                  <c:v>14.54807281025567</c:v>
                </c:pt>
                <c:pt idx="3">
                  <c:v>32.571906641053737</c:v>
                </c:pt>
                <c:pt idx="4">
                  <c:v>57.740366946154012</c:v>
                </c:pt>
                <c:pt idx="5">
                  <c:v>90.025486340980507</c:v>
                </c:pt>
                <c:pt idx="6">
                  <c:v>129.39020922480955</c:v>
                </c:pt>
                <c:pt idx="7">
                  <c:v>175.78856482171091</c:v>
                </c:pt>
                <c:pt idx="8">
                  <c:v>229.16588476335806</c:v>
                </c:pt>
                <c:pt idx="9">
                  <c:v>289.45906300431852</c:v>
                </c:pt>
                <c:pt idx="10">
                  <c:v>356.5968554301179</c:v>
                </c:pt>
                <c:pt idx="11">
                  <c:v>430.50021613414447</c:v>
                </c:pt>
                <c:pt idx="12">
                  <c:v>511.08266700746856</c:v>
                </c:pt>
                <c:pt idx="13">
                  <c:v>598.25069701065684</c:v>
                </c:pt>
                <c:pt idx="14">
                  <c:v>691.90418728197778</c:v>
                </c:pt>
                <c:pt idx="15">
                  <c:v>791.93685808381872</c:v>
                </c:pt>
                <c:pt idx="16">
                  <c:v>898.23673349898672</c:v>
                </c:pt>
                <c:pt idx="17">
                  <c:v>1010.6866197597258</c:v>
                </c:pt>
                <c:pt idx="18">
                  <c:v>1129.1337743641097</c:v>
                </c:pt>
                <c:pt idx="19">
                  <c:v>1253.2410782148081</c:v>
                </c:pt>
                <c:pt idx="20">
                  <c:v>1382.5523259155118</c:v>
                </c:pt>
                <c:pt idx="21">
                  <c:v>1516.6687756142314</c:v>
                </c:pt>
                <c:pt idx="22">
                  <c:v>1655.237238567486</c:v>
                </c:pt>
                <c:pt idx="23">
                  <c:v>1797.9415866655386</c:v>
                </c:pt>
                <c:pt idx="24">
                  <c:v>1944.4964933526387</c:v>
                </c:pt>
                <c:pt idx="25">
                  <c:v>2094.6426906261145</c:v>
                </c:pt>
                <c:pt idx="26">
                  <c:v>2248.1432883563316</c:v>
                </c:pt>
                <c:pt idx="27">
                  <c:v>2404.7808582886014</c:v>
                </c:pt>
                <c:pt idx="28">
                  <c:v>2564.3550814186269</c:v>
                </c:pt>
                <c:pt idx="29">
                  <c:v>2726.6808189646385</c:v>
                </c:pt>
                <c:pt idx="30">
                  <c:v>2891.5865076480281</c:v>
                </c:pt>
                <c:pt idx="31">
                  <c:v>3058.9128073322559</c:v>
                </c:pt>
                <c:pt idx="32">
                  <c:v>3228.5114479500171</c:v>
                </c:pt>
                <c:pt idx="33">
                  <c:v>3400.2442359503439</c:v>
                </c:pt>
                <c:pt idx="34">
                  <c:v>3573.9821900364136</c:v>
                </c:pt>
                <c:pt idx="35">
                  <c:v>3749.6047829150693</c:v>
                </c:pt>
                <c:pt idx="36">
                  <c:v>3926.9992709159196</c:v>
                </c:pt>
                <c:pt idx="37">
                  <c:v>4106.0600971839885</c:v>
                </c:pt>
                <c:pt idx="38">
                  <c:v>4286.6883570637092</c:v>
                </c:pt>
                <c:pt idx="39">
                  <c:v>4468.7913165236114</c:v>
                </c:pt>
                <c:pt idx="40">
                  <c:v>4652.2819761972141</c:v>
                </c:pt>
                <c:pt idx="41">
                  <c:v>4837.078674963258</c:v>
                </c:pt>
                <c:pt idx="42">
                  <c:v>5023.1047280496814</c:v>
                </c:pt>
                <c:pt idx="43">
                  <c:v>5210.2880954882794</c:v>
                </c:pt>
                <c:pt idx="44">
                  <c:v>5398.5610774210691</c:v>
                </c:pt>
                <c:pt idx="45">
                  <c:v>5587.860033302637</c:v>
                </c:pt>
                <c:pt idx="46">
                  <c:v>5778.1251224836378</c:v>
                </c:pt>
                <c:pt idx="47">
                  <c:v>5969.3000640208929</c:v>
                </c:pt>
                <c:pt idx="48">
                  <c:v>6161.3319138558245</c:v>
                </c:pt>
              </c:numCache>
            </c:numRef>
          </c:xVal>
          <c:yVal>
            <c:numRef>
              <c:f>'Takeoff performance'!$H$10:$H$58</c:f>
              <c:numCache>
                <c:formatCode>0</c:formatCode>
                <c:ptCount val="49"/>
                <c:pt idx="0">
                  <c:v>79.900264092682548</c:v>
                </c:pt>
                <c:pt idx="1">
                  <c:v>75.619583687412529</c:v>
                </c:pt>
                <c:pt idx="2">
                  <c:v>71.341765300076617</c:v>
                </c:pt>
                <c:pt idx="3">
                  <c:v>67.072370246268065</c:v>
                </c:pt>
                <c:pt idx="4">
                  <c:v>62.816926893238744</c:v>
                </c:pt>
                <c:pt idx="5">
                  <c:v>58.580902014208377</c:v>
                </c:pt>
                <c:pt idx="6">
                  <c:v>54.369672730224345</c:v>
                </c:pt>
                <c:pt idx="7">
                  <c:v>50.18849934520162</c:v>
                </c:pt>
                <c:pt idx="8">
                  <c:v>46.042499364334496</c:v>
                </c:pt>
                <c:pt idx="9">
                  <c:v>41.936622965339133</c:v>
                </c:pt>
                <c:pt idx="10">
                  <c:v>37.875630166515371</c:v>
                </c:pt>
                <c:pt idx="11">
                  <c:v>33.864069906090748</c:v>
                </c:pt>
                <c:pt idx="12">
                  <c:v>29.906261214512682</c:v>
                </c:pt>
                <c:pt idx="13">
                  <c:v>26.006276626139162</c:v>
                </c:pt>
                <c:pt idx="14">
                  <c:v>22.167927940036243</c:v>
                </c:pt>
                <c:pt idx="15">
                  <c:v>18.394754402223214</c:v>
                </c:pt>
                <c:pt idx="16">
                  <c:v>14.690013344589104</c:v>
                </c:pt>
                <c:pt idx="17">
                  <c:v>11.056673279666967</c:v>
                </c:pt>
                <c:pt idx="18">
                  <c:v>7.5341817981944388</c:v>
                </c:pt>
                <c:pt idx="19">
                  <c:v>4.3030861107693283</c:v>
                </c:pt>
                <c:pt idx="20">
                  <c:v>1.3249306135289771</c:v>
                </c:pt>
                <c:pt idx="21">
                  <c:v>-1.4303935459543027</c:v>
                </c:pt>
                <c:pt idx="22">
                  <c:v>-3.9871306560865349</c:v>
                </c:pt>
                <c:pt idx="23">
                  <c:v>-6.3652565028156403</c:v>
                </c:pt>
                <c:pt idx="24">
                  <c:v>-8.5815471543820081</c:v>
                </c:pt>
                <c:pt idx="25">
                  <c:v>-10.650319134286335</c:v>
                </c:pt>
                <c:pt idx="26">
                  <c:v>-12.583956790266825</c:v>
                </c:pt>
                <c:pt idx="27">
                  <c:v>-14.393297329917445</c:v>
                </c:pt>
                <c:pt idx="28">
                  <c:v>-16.087917992134308</c:v>
                </c:pt>
                <c:pt idx="29">
                  <c:v>-17.676354303537181</c:v>
                </c:pt>
                <c:pt idx="30">
                  <c:v>-19.166268781051016</c:v>
                </c:pt>
                <c:pt idx="31">
                  <c:v>-20.564583338628154</c:v>
                </c:pt>
                <c:pt idx="32">
                  <c:v>-21.877584667653466</c:v>
                </c:pt>
                <c:pt idx="33">
                  <c:v>-23.111009192825847</c:v>
                </c:pt>
                <c:pt idx="34">
                  <c:v>-24.270112383597038</c:v>
                </c:pt>
                <c:pt idx="35">
                  <c:v>-25.359725933979121</c:v>
                </c:pt>
                <c:pt idx="36">
                  <c:v>-26.384305427124801</c:v>
                </c:pt>
                <c:pt idx="37">
                  <c:v>-27.347970457365065</c:v>
                </c:pt>
                <c:pt idx="38">
                  <c:v>-28.254538713754243</c:v>
                </c:pt>
                <c:pt idx="39">
                  <c:v>-29.107555183718276</c:v>
                </c:pt>
                <c:pt idx="40">
                  <c:v>-29.910317377828505</c:v>
                </c:pt>
                <c:pt idx="41">
                  <c:v>-30.665897282654015</c:v>
                </c:pt>
                <c:pt idx="42">
                  <c:v>-31.377160601008555</c:v>
                </c:pt>
                <c:pt idx="43">
                  <c:v>-32.046783725589449</c:v>
                </c:pt>
                <c:pt idx="44">
                  <c:v>-32.677268804306095</c:v>
                </c:pt>
                <c:pt idx="45">
                  <c:v>-33.270957187199727</c:v>
                </c:pt>
                <c:pt idx="46">
                  <c:v>-33.830041491129833</c:v>
                </c:pt>
                <c:pt idx="47">
                  <c:v>-34.356576475911353</c:v>
                </c:pt>
                <c:pt idx="48">
                  <c:v>-34.852488891766939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160448"/>
        <c:axId val="83162240"/>
      </c:scatterChart>
      <c:valAx>
        <c:axId val="83160448"/>
        <c:scaling>
          <c:orientation val="minMax"/>
          <c:max val="40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3162240"/>
        <c:crosses val="autoZero"/>
        <c:crossBetween val="midCat"/>
      </c:valAx>
      <c:valAx>
        <c:axId val="8316224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3160448"/>
        <c:crosses val="autoZero"/>
        <c:crossBetween val="midCat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171449</xdr:colOff>
      <xdr:row>0</xdr:row>
      <xdr:rowOff>123825</xdr:rowOff>
    </xdr:from>
    <xdr:to>
      <xdr:col>28</xdr:col>
      <xdr:colOff>28575</xdr:colOff>
      <xdr:row>41</xdr:row>
      <xdr:rowOff>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F8" sqref="F8"/>
    </sheetView>
  </sheetViews>
  <sheetFormatPr defaultRowHeight="15" x14ac:dyDescent="0.25"/>
  <cols>
    <col min="1" max="1" width="17.85546875" customWidth="1"/>
    <col min="2" max="2" width="13.7109375" customWidth="1"/>
    <col min="3" max="3" width="13.28515625" customWidth="1"/>
    <col min="6" max="6" width="9.5703125" bestFit="1" customWidth="1"/>
    <col min="10" max="10" width="10.85546875" customWidth="1"/>
    <col min="11" max="11" width="7.28515625" customWidth="1"/>
  </cols>
  <sheetData>
    <row r="1" spans="1:11" ht="23.25" x14ac:dyDescent="0.35">
      <c r="A1" s="11" t="s">
        <v>0</v>
      </c>
    </row>
    <row r="2" spans="1:11" x14ac:dyDescent="0.25">
      <c r="A2" t="s">
        <v>1</v>
      </c>
      <c r="B2" s="3">
        <v>0</v>
      </c>
      <c r="C2" t="s">
        <v>2</v>
      </c>
      <c r="D2" s="3">
        <v>59</v>
      </c>
      <c r="F2" s="2" t="s">
        <v>18</v>
      </c>
      <c r="G2" s="6">
        <v>0</v>
      </c>
      <c r="H2" t="s">
        <v>15</v>
      </c>
      <c r="I2" s="7">
        <v>2.4</v>
      </c>
    </row>
    <row r="3" spans="1:11" x14ac:dyDescent="0.25">
      <c r="A3" t="s">
        <v>26</v>
      </c>
      <c r="B3" s="3">
        <v>3200</v>
      </c>
      <c r="C3" t="s">
        <v>13</v>
      </c>
      <c r="D3" s="3">
        <v>80</v>
      </c>
      <c r="E3" t="s">
        <v>19</v>
      </c>
      <c r="F3" t="s">
        <v>20</v>
      </c>
      <c r="G3" s="3">
        <v>0</v>
      </c>
      <c r="H3" t="s">
        <v>21</v>
      </c>
      <c r="I3" t="s">
        <v>22</v>
      </c>
      <c r="J3" s="9">
        <f>G3*8/7*88/60</f>
        <v>0</v>
      </c>
    </row>
    <row r="4" spans="1:11" x14ac:dyDescent="0.25">
      <c r="A4" t="s">
        <v>25</v>
      </c>
      <c r="B4" s="3">
        <v>3200</v>
      </c>
      <c r="C4" t="s">
        <v>4</v>
      </c>
      <c r="D4" s="3">
        <v>310</v>
      </c>
      <c r="E4" t="s">
        <v>28</v>
      </c>
      <c r="F4" t="s">
        <v>27</v>
      </c>
      <c r="G4">
        <v>0.01</v>
      </c>
    </row>
    <row r="5" spans="1:11" x14ac:dyDescent="0.25">
      <c r="C5" t="s">
        <v>6</v>
      </c>
      <c r="D5" s="7">
        <v>0.5</v>
      </c>
      <c r="E5" t="s">
        <v>29</v>
      </c>
      <c r="F5" t="s">
        <v>30</v>
      </c>
      <c r="G5">
        <v>8.9999999999999993E-3</v>
      </c>
      <c r="I5" s="12" t="s">
        <v>14</v>
      </c>
      <c r="J5" s="8">
        <f>D3/(J7^0.5)*(B3/B4)^0.5-G3</f>
        <v>79.959923183591641</v>
      </c>
    </row>
    <row r="6" spans="1:11" x14ac:dyDescent="0.25">
      <c r="A6" t="s">
        <v>3</v>
      </c>
      <c r="B6" s="8">
        <f>D6*I2*(J7^0.33)</f>
        <v>745.06699462974757</v>
      </c>
      <c r="C6" t="s">
        <v>12</v>
      </c>
      <c r="D6" s="8">
        <f>D4*J7^1.1</f>
        <v>310.34192890085052</v>
      </c>
      <c r="I6" s="12" t="s">
        <v>35</v>
      </c>
      <c r="J6" s="9">
        <f>B3*G2</f>
        <v>0</v>
      </c>
    </row>
    <row r="7" spans="1:11" x14ac:dyDescent="0.25">
      <c r="A7" t="s">
        <v>31</v>
      </c>
      <c r="B7" t="s">
        <v>7</v>
      </c>
      <c r="I7" s="12" t="s">
        <v>5</v>
      </c>
      <c r="J7" s="10">
        <f>((29.95-B2/1000)/29.92*(460+59)/(460+D2))</f>
        <v>1.0010026737967914</v>
      </c>
    </row>
    <row r="9" spans="1:11" s="4" customFormat="1" ht="30" x14ac:dyDescent="0.25">
      <c r="A9" s="5" t="s">
        <v>17</v>
      </c>
      <c r="B9" s="5" t="s">
        <v>10</v>
      </c>
      <c r="C9" s="5" t="s">
        <v>16</v>
      </c>
      <c r="D9" s="5" t="s">
        <v>9</v>
      </c>
      <c r="E9" s="5" t="s">
        <v>24</v>
      </c>
      <c r="F9" s="5" t="s">
        <v>8</v>
      </c>
      <c r="G9" s="5" t="s">
        <v>11</v>
      </c>
      <c r="H9" s="5" t="s">
        <v>23</v>
      </c>
      <c r="I9" s="4" t="s">
        <v>32</v>
      </c>
      <c r="J9" s="4" t="s">
        <v>33</v>
      </c>
      <c r="K9" s="4" t="s">
        <v>34</v>
      </c>
    </row>
    <row r="10" spans="1:11" x14ac:dyDescent="0.25">
      <c r="A10">
        <v>0</v>
      </c>
      <c r="B10" s="2">
        <f>D10*7/8*60/88</f>
        <v>5.9659090909090919E-2</v>
      </c>
      <c r="C10" s="1">
        <f t="shared" ref="C10:C54" si="0">(F10-I10-J10-J$6)/(B$3/32.2)</f>
        <v>7.175235726928789</v>
      </c>
      <c r="D10" s="1">
        <v>0.1</v>
      </c>
      <c r="E10" s="2">
        <f t="shared" ref="E10:E54" si="1">IF((K10)&gt;0,D$6*550*D$5/(K10),D$6*550*D$5)</f>
        <v>853440.30447733891</v>
      </c>
      <c r="F10" s="2">
        <f t="shared" ref="F10:F41" si="2">IF(B$6&gt;E10,E10,B$6)</f>
        <v>745.06699462974757</v>
      </c>
      <c r="G10">
        <v>0</v>
      </c>
      <c r="H10" s="2">
        <f t="shared" ref="H10:H54" si="3">J$5-B10</f>
        <v>79.900264092682548</v>
      </c>
      <c r="I10" s="1">
        <f t="shared" ref="I10:I54" si="4">B$3*G$4</f>
        <v>32</v>
      </c>
      <c r="J10" s="1">
        <f t="shared" ref="J10:J54" si="5">IF(K10&gt;0,G$5*J$7*K10^2,-G$5*J$7*K10^2)</f>
        <v>9.0090240641711242E-5</v>
      </c>
      <c r="K10" s="2">
        <f t="shared" ref="K10:K54" si="6">D10+J$3</f>
        <v>0.1</v>
      </c>
    </row>
    <row r="11" spans="1:11" x14ac:dyDescent="0.25">
      <c r="A11">
        <v>1</v>
      </c>
      <c r="B11" s="2">
        <f>D11*7/8*60/88</f>
        <v>4.340339496179106</v>
      </c>
      <c r="C11" s="1">
        <f t="shared" si="0"/>
        <v>7.1704384397249736</v>
      </c>
      <c r="D11" s="1">
        <f>C10+D10</f>
        <v>7.2752357269287886</v>
      </c>
      <c r="E11" s="2">
        <f t="shared" si="1"/>
        <v>11730.758102014315</v>
      </c>
      <c r="F11" s="2">
        <f t="shared" si="2"/>
        <v>745.06699462974757</v>
      </c>
      <c r="G11" s="2">
        <f>G10+((D10+D11)/2)</f>
        <v>3.6876178634643941</v>
      </c>
      <c r="H11" s="2">
        <f t="shared" si="3"/>
        <v>75.619583687412529</v>
      </c>
      <c r="I11" s="1">
        <f t="shared" si="4"/>
        <v>32</v>
      </c>
      <c r="J11" s="1">
        <f t="shared" si="5"/>
        <v>0.47683912912920501</v>
      </c>
      <c r="K11" s="2">
        <f t="shared" si="6"/>
        <v>7.2752357269287886</v>
      </c>
    </row>
    <row r="12" spans="1:11" x14ac:dyDescent="0.25">
      <c r="A12">
        <v>2</v>
      </c>
      <c r="B12" s="2">
        <f t="shared" ref="B12:B41" si="7">D12*7/8*60/88</f>
        <v>8.6181578835150301</v>
      </c>
      <c r="C12" s="1">
        <f t="shared" si="0"/>
        <v>7.1563193282886157</v>
      </c>
      <c r="D12" s="1">
        <f t="shared" ref="D12:D50" si="8">C11+D11</f>
        <v>14.445674166653763</v>
      </c>
      <c r="E12" s="2">
        <f t="shared" si="1"/>
        <v>5907.9299078156646</v>
      </c>
      <c r="F12" s="2">
        <f t="shared" si="2"/>
        <v>745.06699462974757</v>
      </c>
      <c r="G12" s="2">
        <f t="shared" ref="G12:G41" si="9">G11+((D11+D12)/2)</f>
        <v>14.54807281025567</v>
      </c>
      <c r="H12" s="2">
        <f t="shared" si="3"/>
        <v>71.341765300076617</v>
      </c>
      <c r="I12" s="1">
        <f t="shared" si="4"/>
        <v>32</v>
      </c>
      <c r="J12" s="1">
        <f t="shared" si="5"/>
        <v>1.879980638332434</v>
      </c>
      <c r="K12" s="2">
        <f t="shared" si="6"/>
        <v>14.445674166653763</v>
      </c>
    </row>
    <row r="13" spans="1:11" x14ac:dyDescent="0.25">
      <c r="A13">
        <v>3</v>
      </c>
      <c r="B13" s="2">
        <f t="shared" si="7"/>
        <v>12.887552937323578</v>
      </c>
      <c r="C13" s="1">
        <f t="shared" si="0"/>
        <v>7.1329336203158027</v>
      </c>
      <c r="D13" s="1">
        <f t="shared" si="8"/>
        <v>21.601993494942377</v>
      </c>
      <c r="E13" s="2">
        <f t="shared" si="1"/>
        <v>3950.7479005451642</v>
      </c>
      <c r="F13" s="2">
        <f t="shared" si="2"/>
        <v>745.06699462974757</v>
      </c>
      <c r="G13" s="2">
        <f t="shared" si="9"/>
        <v>32.571906641053737</v>
      </c>
      <c r="H13" s="2">
        <f t="shared" si="3"/>
        <v>67.072370246268065</v>
      </c>
      <c r="I13" s="1">
        <f t="shared" si="4"/>
        <v>32</v>
      </c>
      <c r="J13" s="1">
        <f t="shared" si="5"/>
        <v>4.2040261511585513</v>
      </c>
      <c r="K13" s="2">
        <f t="shared" si="6"/>
        <v>21.601993494942377</v>
      </c>
    </row>
    <row r="14" spans="1:11" x14ac:dyDescent="0.25">
      <c r="A14">
        <v>4</v>
      </c>
      <c r="B14" s="2">
        <f t="shared" si="7"/>
        <v>17.142996290352894</v>
      </c>
      <c r="C14" s="1">
        <f t="shared" si="0"/>
        <v>7.1003845591366259</v>
      </c>
      <c r="D14" s="1">
        <f t="shared" si="8"/>
        <v>28.734927115258181</v>
      </c>
      <c r="E14" s="2">
        <f t="shared" si="1"/>
        <v>2970.0451337639347</v>
      </c>
      <c r="F14" s="2">
        <f t="shared" si="2"/>
        <v>745.06699462974757</v>
      </c>
      <c r="G14" s="2">
        <f t="shared" si="9"/>
        <v>57.740366946154012</v>
      </c>
      <c r="H14" s="2">
        <f t="shared" si="3"/>
        <v>62.816926893238744</v>
      </c>
      <c r="I14" s="1">
        <f t="shared" si="4"/>
        <v>32</v>
      </c>
      <c r="J14" s="1">
        <f t="shared" si="5"/>
        <v>7.4387154608903847</v>
      </c>
      <c r="K14" s="2">
        <f t="shared" si="6"/>
        <v>28.734927115258181</v>
      </c>
    </row>
    <row r="15" spans="1:11" x14ac:dyDescent="0.25">
      <c r="A15">
        <v>5</v>
      </c>
      <c r="B15" s="2">
        <f t="shared" si="7"/>
        <v>21.379021169383268</v>
      </c>
      <c r="C15" s="1">
        <f t="shared" si="0"/>
        <v>7.0588224188684716</v>
      </c>
      <c r="D15" s="1">
        <f t="shared" si="8"/>
        <v>35.835311674394809</v>
      </c>
      <c r="E15" s="2">
        <f t="shared" si="1"/>
        <v>2381.5623880484973</v>
      </c>
      <c r="F15" s="2">
        <f t="shared" si="2"/>
        <v>745.06699462974757</v>
      </c>
      <c r="G15" s="2">
        <f t="shared" si="9"/>
        <v>90.025486340980507</v>
      </c>
      <c r="H15" s="2">
        <f t="shared" si="3"/>
        <v>58.580902014208377</v>
      </c>
      <c r="I15" s="1">
        <f t="shared" si="4"/>
        <v>32</v>
      </c>
      <c r="J15" s="1">
        <f t="shared" si="5"/>
        <v>11.569114493750471</v>
      </c>
      <c r="K15" s="2">
        <f t="shared" si="6"/>
        <v>35.835311674394809</v>
      </c>
    </row>
    <row r="16" spans="1:11" x14ac:dyDescent="0.25">
      <c r="A16">
        <v>6</v>
      </c>
      <c r="B16" s="2">
        <f t="shared" si="7"/>
        <v>25.590250453367297</v>
      </c>
      <c r="C16" s="1">
        <f t="shared" si="0"/>
        <v>7.0084430072761768</v>
      </c>
      <c r="D16" s="1">
        <f t="shared" si="8"/>
        <v>42.894134093263283</v>
      </c>
      <c r="E16" s="2">
        <f t="shared" si="1"/>
        <v>1989.6433918487135</v>
      </c>
      <c r="F16" s="2">
        <f t="shared" si="2"/>
        <v>745.06699462974757</v>
      </c>
      <c r="G16" s="2">
        <f t="shared" si="9"/>
        <v>129.39020922480955</v>
      </c>
      <c r="H16" s="2">
        <f t="shared" si="3"/>
        <v>54.369672730224345</v>
      </c>
      <c r="I16" s="1">
        <f t="shared" si="4"/>
        <v>32</v>
      </c>
      <c r="J16" s="1">
        <f t="shared" si="5"/>
        <v>16.575764092984791</v>
      </c>
      <c r="K16" s="2">
        <f t="shared" si="6"/>
        <v>42.894134093263283</v>
      </c>
    </row>
    <row r="17" spans="1:11" x14ac:dyDescent="0.25">
      <c r="A17">
        <v>7</v>
      </c>
      <c r="B17" s="2">
        <f t="shared" si="7"/>
        <v>29.771423838390021</v>
      </c>
      <c r="C17" s="1">
        <f t="shared" si="0"/>
        <v>6.9494856822153777</v>
      </c>
      <c r="D17" s="1">
        <f t="shared" si="8"/>
        <v>49.90257710053946</v>
      </c>
      <c r="E17" s="2">
        <f t="shared" si="1"/>
        <v>1710.2128869174435</v>
      </c>
      <c r="F17" s="2">
        <f t="shared" si="2"/>
        <v>745.06699462974757</v>
      </c>
      <c r="G17" s="2">
        <f t="shared" si="9"/>
        <v>175.78856482171091</v>
      </c>
      <c r="H17" s="2">
        <f t="shared" si="3"/>
        <v>50.18849934520162</v>
      </c>
      <c r="I17" s="1">
        <f t="shared" si="4"/>
        <v>32</v>
      </c>
      <c r="J17" s="1">
        <f t="shared" si="5"/>
        <v>22.434877142505119</v>
      </c>
      <c r="K17" s="2">
        <f t="shared" si="6"/>
        <v>49.90257710053946</v>
      </c>
    </row>
    <row r="18" spans="1:11" x14ac:dyDescent="0.25">
      <c r="A18">
        <v>8</v>
      </c>
      <c r="B18" s="2">
        <f t="shared" si="7"/>
        <v>33.917423819257145</v>
      </c>
      <c r="C18" s="1">
        <f t="shared" si="0"/>
        <v>6.88223091641128</v>
      </c>
      <c r="D18" s="1">
        <f t="shared" si="8"/>
        <v>56.852062782754835</v>
      </c>
      <c r="E18" s="2">
        <f t="shared" si="1"/>
        <v>1501.1597868287313</v>
      </c>
      <c r="F18" s="2">
        <f t="shared" si="2"/>
        <v>745.06699462974757</v>
      </c>
      <c r="G18" s="2">
        <f t="shared" si="9"/>
        <v>229.16588476335806</v>
      </c>
      <c r="H18" s="2">
        <f t="shared" si="3"/>
        <v>46.042499364334496</v>
      </c>
      <c r="I18" s="1">
        <f t="shared" si="4"/>
        <v>32</v>
      </c>
      <c r="J18" s="1">
        <f t="shared" si="5"/>
        <v>29.118580576452736</v>
      </c>
      <c r="K18" s="2">
        <f t="shared" si="6"/>
        <v>56.852062782754835</v>
      </c>
    </row>
    <row r="19" spans="1:11" x14ac:dyDescent="0.25">
      <c r="A19">
        <v>9</v>
      </c>
      <c r="B19" s="2">
        <f t="shared" si="7"/>
        <v>38.023300218252508</v>
      </c>
      <c r="C19" s="1">
        <f t="shared" si="0"/>
        <v>6.8069974532664892</v>
      </c>
      <c r="D19" s="1">
        <f t="shared" si="8"/>
        <v>63.734293699166116</v>
      </c>
      <c r="E19" s="2">
        <f t="shared" si="1"/>
        <v>1339.0597980197044</v>
      </c>
      <c r="F19" s="2">
        <f t="shared" si="2"/>
        <v>745.06699462974757</v>
      </c>
      <c r="G19" s="2">
        <f t="shared" si="9"/>
        <v>289.45906300431852</v>
      </c>
      <c r="H19" s="2">
        <f t="shared" si="3"/>
        <v>41.936622965339133</v>
      </c>
      <c r="I19" s="1">
        <f t="shared" si="4"/>
        <v>32</v>
      </c>
      <c r="J19" s="1">
        <f t="shared" si="5"/>
        <v>36.595198031835679</v>
      </c>
      <c r="K19" s="2">
        <f t="shared" si="6"/>
        <v>63.734293699166116</v>
      </c>
    </row>
    <row r="20" spans="1:11" x14ac:dyDescent="0.25">
      <c r="A20">
        <v>10</v>
      </c>
      <c r="B20" s="2">
        <f t="shared" si="7"/>
        <v>42.08429301707627</v>
      </c>
      <c r="C20" s="1">
        <f t="shared" si="0"/>
        <v>6.724139103187933</v>
      </c>
      <c r="D20" s="1">
        <f t="shared" si="8"/>
        <v>70.541291152432606</v>
      </c>
      <c r="E20" s="2">
        <f t="shared" si="1"/>
        <v>1209.8450291094625</v>
      </c>
      <c r="F20" s="2">
        <f t="shared" si="2"/>
        <v>745.06699462974757</v>
      </c>
      <c r="G20" s="2">
        <f t="shared" si="9"/>
        <v>356.5968554301179</v>
      </c>
      <c r="H20" s="2">
        <f t="shared" si="3"/>
        <v>37.875630166515371</v>
      </c>
      <c r="I20" s="1">
        <f t="shared" si="4"/>
        <v>32</v>
      </c>
      <c r="J20" s="1">
        <f t="shared" si="5"/>
        <v>44.829568225977887</v>
      </c>
      <c r="K20" s="2">
        <f t="shared" si="6"/>
        <v>70.541291152432606</v>
      </c>
    </row>
    <row r="21" spans="1:11" x14ac:dyDescent="0.25">
      <c r="A21">
        <v>11</v>
      </c>
      <c r="B21" s="2">
        <f t="shared" si="7"/>
        <v>46.095853277500893</v>
      </c>
      <c r="C21" s="1">
        <f t="shared" si="0"/>
        <v>6.6340412354070359</v>
      </c>
      <c r="D21" s="1">
        <f t="shared" si="8"/>
        <v>77.265430255620544</v>
      </c>
      <c r="E21" s="2">
        <f t="shared" si="1"/>
        <v>1104.5564641960391</v>
      </c>
      <c r="F21" s="2">
        <f t="shared" si="2"/>
        <v>745.06699462974757</v>
      </c>
      <c r="G21" s="2">
        <f t="shared" si="9"/>
        <v>430.50021613414447</v>
      </c>
      <c r="H21" s="2">
        <f t="shared" si="3"/>
        <v>33.864069906090748</v>
      </c>
      <c r="I21" s="1">
        <f t="shared" si="4"/>
        <v>32</v>
      </c>
      <c r="J21" s="1">
        <f t="shared" si="5"/>
        <v>53.783393595508024</v>
      </c>
      <c r="K21" s="2">
        <f t="shared" si="6"/>
        <v>77.265430255620544</v>
      </c>
    </row>
    <row r="22" spans="1:11" x14ac:dyDescent="0.25">
      <c r="A22">
        <v>12</v>
      </c>
      <c r="B22" s="2">
        <f t="shared" si="7"/>
        <v>50.053661969078959</v>
      </c>
      <c r="C22" s="1">
        <f t="shared" si="0"/>
        <v>6.5371170243213452</v>
      </c>
      <c r="D22" s="1">
        <f t="shared" si="8"/>
        <v>83.899471491027583</v>
      </c>
      <c r="E22" s="2">
        <f t="shared" si="1"/>
        <v>1017.2177360719227</v>
      </c>
      <c r="F22" s="2">
        <f t="shared" si="2"/>
        <v>745.06699462974757</v>
      </c>
      <c r="G22" s="2">
        <f t="shared" si="9"/>
        <v>511.08266700746856</v>
      </c>
      <c r="H22" s="2">
        <f t="shared" si="3"/>
        <v>29.906261214512682</v>
      </c>
      <c r="I22" s="1">
        <f t="shared" si="4"/>
        <v>32</v>
      </c>
      <c r="J22" s="1">
        <f t="shared" si="5"/>
        <v>63.415613330731922</v>
      </c>
      <c r="K22" s="2">
        <f t="shared" si="6"/>
        <v>83.899471491027583</v>
      </c>
    </row>
    <row r="23" spans="1:11" x14ac:dyDescent="0.25">
      <c r="A23">
        <v>13</v>
      </c>
      <c r="B23" s="2">
        <f t="shared" si="7"/>
        <v>53.95364655745248</v>
      </c>
      <c r="C23" s="1">
        <f t="shared" si="0"/>
        <v>6.4338035119439239</v>
      </c>
      <c r="D23" s="1">
        <f t="shared" si="8"/>
        <v>90.43658851534893</v>
      </c>
      <c r="E23" s="2">
        <f t="shared" si="1"/>
        <v>943.68918430895121</v>
      </c>
      <c r="F23" s="2">
        <f t="shared" si="2"/>
        <v>745.06699462974757</v>
      </c>
      <c r="G23" s="2">
        <f t="shared" si="9"/>
        <v>598.25069701065684</v>
      </c>
      <c r="H23" s="2">
        <f t="shared" si="3"/>
        <v>26.006276626139162</v>
      </c>
      <c r="I23" s="1">
        <f t="shared" si="4"/>
        <v>32</v>
      </c>
      <c r="J23" s="1">
        <f t="shared" si="5"/>
        <v>73.68279468500981</v>
      </c>
      <c r="K23" s="2">
        <f t="shared" si="6"/>
        <v>90.43658851534893</v>
      </c>
    </row>
    <row r="24" spans="1:11" x14ac:dyDescent="0.25">
      <c r="A24">
        <v>14</v>
      </c>
      <c r="B24" s="2">
        <f t="shared" si="7"/>
        <v>57.791995243555398</v>
      </c>
      <c r="C24" s="1">
        <f t="shared" si="0"/>
        <v>6.3245575490961468</v>
      </c>
      <c r="D24" s="1">
        <f t="shared" si="8"/>
        <v>96.870392027292851</v>
      </c>
      <c r="E24" s="2">
        <f t="shared" si="1"/>
        <v>881.0125432721336</v>
      </c>
      <c r="F24" s="2">
        <f t="shared" si="2"/>
        <v>745.06699462974757</v>
      </c>
      <c r="G24" s="2">
        <f t="shared" si="9"/>
        <v>691.90418728197778</v>
      </c>
      <c r="H24" s="2">
        <f t="shared" si="3"/>
        <v>22.167927940036243</v>
      </c>
      <c r="I24" s="1">
        <f t="shared" si="4"/>
        <v>32</v>
      </c>
      <c r="J24" s="1">
        <f t="shared" si="5"/>
        <v>84.539536334478399</v>
      </c>
      <c r="K24" s="2">
        <f t="shared" si="6"/>
        <v>96.870392027292851</v>
      </c>
    </row>
    <row r="25" spans="1:11" x14ac:dyDescent="0.25">
      <c r="A25">
        <v>15</v>
      </c>
      <c r="B25" s="2">
        <f t="shared" si="7"/>
        <v>61.565168781368428</v>
      </c>
      <c r="C25" s="1">
        <f t="shared" si="0"/>
        <v>6.2098516775581256</v>
      </c>
      <c r="D25" s="1">
        <f t="shared" si="8"/>
        <v>103.19494957638899</v>
      </c>
      <c r="E25" s="2">
        <f t="shared" si="1"/>
        <v>827.01751198161935</v>
      </c>
      <c r="F25" s="2">
        <f t="shared" si="2"/>
        <v>745.06699462974757</v>
      </c>
      <c r="G25" s="2">
        <f t="shared" si="9"/>
        <v>791.93685808381872</v>
      </c>
      <c r="H25" s="2">
        <f t="shared" si="3"/>
        <v>18.394754402223214</v>
      </c>
      <c r="I25" s="1">
        <f t="shared" si="4"/>
        <v>32</v>
      </c>
      <c r="J25" s="1">
        <f t="shared" si="5"/>
        <v>95.938877605337666</v>
      </c>
      <c r="K25" s="2">
        <f t="shared" si="6"/>
        <v>103.19494957638899</v>
      </c>
    </row>
    <row r="26" spans="1:11" x14ac:dyDescent="0.25">
      <c r="A26">
        <v>16</v>
      </c>
      <c r="B26" s="2">
        <f t="shared" si="7"/>
        <v>65.269909839002537</v>
      </c>
      <c r="C26" s="1">
        <f t="shared" si="0"/>
        <v>6.0901700135837791</v>
      </c>
      <c r="D26" s="1">
        <f t="shared" si="8"/>
        <v>109.40480125394711</v>
      </c>
      <c r="E26" s="2">
        <f t="shared" si="1"/>
        <v>780.07573223076304</v>
      </c>
      <c r="F26" s="2">
        <f t="shared" si="2"/>
        <v>745.06699462974757</v>
      </c>
      <c r="G26" s="2">
        <f t="shared" si="9"/>
        <v>898.23673349898672</v>
      </c>
      <c r="H26" s="2">
        <f t="shared" si="3"/>
        <v>14.690013344589104</v>
      </c>
      <c r="I26" s="1">
        <f t="shared" si="4"/>
        <v>32</v>
      </c>
      <c r="J26" s="1">
        <f t="shared" si="5"/>
        <v>107.83270756552116</v>
      </c>
      <c r="K26" s="2">
        <f t="shared" si="6"/>
        <v>109.40480125394711</v>
      </c>
    </row>
    <row r="27" spans="1:11" x14ac:dyDescent="0.25">
      <c r="A27">
        <v>17</v>
      </c>
      <c r="B27" s="2">
        <f t="shared" si="7"/>
        <v>68.903249903924674</v>
      </c>
      <c r="C27" s="1">
        <f t="shared" si="0"/>
        <v>5.9043666737063409</v>
      </c>
      <c r="D27" s="1">
        <f t="shared" si="8"/>
        <v>115.49497126753089</v>
      </c>
      <c r="E27" s="2">
        <f t="shared" si="1"/>
        <v>738.94152716003725</v>
      </c>
      <c r="F27" s="2">
        <f t="shared" si="2"/>
        <v>738.94152716003725</v>
      </c>
      <c r="G27" s="2">
        <f t="shared" si="9"/>
        <v>1010.6866197597258</v>
      </c>
      <c r="H27" s="2">
        <f t="shared" si="3"/>
        <v>11.056673279666967</v>
      </c>
      <c r="I27" s="1">
        <f t="shared" si="4"/>
        <v>32</v>
      </c>
      <c r="J27" s="1">
        <f t="shared" si="5"/>
        <v>120.17216828238844</v>
      </c>
      <c r="K27" s="2">
        <f t="shared" si="6"/>
        <v>115.49497126753089</v>
      </c>
    </row>
    <row r="28" spans="1:11" x14ac:dyDescent="0.25">
      <c r="A28">
        <v>18</v>
      </c>
      <c r="B28" s="2">
        <f t="shared" si="7"/>
        <v>72.425741385397203</v>
      </c>
      <c r="C28" s="1">
        <f t="shared" si="0"/>
        <v>5.4159318189220986</v>
      </c>
      <c r="D28" s="1">
        <f t="shared" si="8"/>
        <v>121.39933794123722</v>
      </c>
      <c r="E28" s="2">
        <f t="shared" si="1"/>
        <v>703.00243720475862</v>
      </c>
      <c r="F28" s="2">
        <f t="shared" si="2"/>
        <v>703.00243720475862</v>
      </c>
      <c r="G28" s="2">
        <f t="shared" si="9"/>
        <v>1129.1337743641097</v>
      </c>
      <c r="H28" s="2">
        <f t="shared" si="3"/>
        <v>7.5341817981944388</v>
      </c>
      <c r="I28" s="1">
        <f t="shared" si="4"/>
        <v>32</v>
      </c>
      <c r="J28" s="1">
        <f t="shared" si="5"/>
        <v>132.77318811933279</v>
      </c>
      <c r="K28" s="2">
        <f t="shared" si="6"/>
        <v>121.39933794123722</v>
      </c>
    </row>
    <row r="29" spans="1:11" x14ac:dyDescent="0.25">
      <c r="A29">
        <v>19</v>
      </c>
      <c r="B29" s="2">
        <f t="shared" si="7"/>
        <v>75.656837072822313</v>
      </c>
      <c r="C29" s="1">
        <f t="shared" si="0"/>
        <v>4.9919558810885611</v>
      </c>
      <c r="D29" s="1">
        <f t="shared" si="8"/>
        <v>126.81526976015932</v>
      </c>
      <c r="E29" s="2">
        <f t="shared" si="1"/>
        <v>672.9791342094818</v>
      </c>
      <c r="F29" s="2">
        <f t="shared" si="2"/>
        <v>672.9791342094818</v>
      </c>
      <c r="G29" s="2">
        <f t="shared" si="9"/>
        <v>1253.2410782148081</v>
      </c>
      <c r="H29" s="2">
        <f t="shared" si="3"/>
        <v>4.3030861107693283</v>
      </c>
      <c r="I29" s="1">
        <f t="shared" si="4"/>
        <v>32</v>
      </c>
      <c r="J29" s="1">
        <f t="shared" si="5"/>
        <v>144.88413981558759</v>
      </c>
      <c r="K29" s="2">
        <f t="shared" si="6"/>
        <v>126.81526976015932</v>
      </c>
    </row>
    <row r="30" spans="1:11" x14ac:dyDescent="0.25">
      <c r="A30">
        <v>20</v>
      </c>
      <c r="B30" s="2">
        <f t="shared" si="7"/>
        <v>78.634992570062664</v>
      </c>
      <c r="C30" s="1">
        <f t="shared" si="0"/>
        <v>4.6184481149434129</v>
      </c>
      <c r="D30" s="1">
        <f t="shared" si="8"/>
        <v>131.8072256412479</v>
      </c>
      <c r="E30" s="2">
        <f t="shared" si="1"/>
        <v>647.49128913480627</v>
      </c>
      <c r="F30" s="2">
        <f t="shared" si="2"/>
        <v>647.49128913480627</v>
      </c>
      <c r="G30" s="2">
        <f t="shared" si="9"/>
        <v>1382.5523259155118</v>
      </c>
      <c r="H30" s="2">
        <f t="shared" si="3"/>
        <v>1.3249306135289771</v>
      </c>
      <c r="I30" s="1">
        <f t="shared" si="4"/>
        <v>32</v>
      </c>
      <c r="J30" s="1">
        <f t="shared" si="5"/>
        <v>156.51507895409446</v>
      </c>
      <c r="K30" s="2">
        <f t="shared" si="6"/>
        <v>131.8072256412479</v>
      </c>
    </row>
    <row r="31" spans="1:11" x14ac:dyDescent="0.25">
      <c r="A31">
        <v>21</v>
      </c>
      <c r="B31" s="2">
        <f t="shared" si="7"/>
        <v>81.390316729545944</v>
      </c>
      <c r="C31" s="1">
        <f t="shared" si="0"/>
        <v>4.2855783941263779</v>
      </c>
      <c r="D31" s="1">
        <f t="shared" si="8"/>
        <v>136.42567375619132</v>
      </c>
      <c r="E31" s="2">
        <f t="shared" si="1"/>
        <v>625.57162517851066</v>
      </c>
      <c r="F31" s="2">
        <f t="shared" si="2"/>
        <v>625.57162517851066</v>
      </c>
      <c r="G31" s="2">
        <f t="shared" si="9"/>
        <v>1516.6687756142314</v>
      </c>
      <c r="H31" s="2">
        <f t="shared" si="3"/>
        <v>-1.4303935459543027</v>
      </c>
      <c r="I31" s="1">
        <f t="shared" si="4"/>
        <v>32</v>
      </c>
      <c r="J31" s="1">
        <f t="shared" si="5"/>
        <v>167.67563570011291</v>
      </c>
      <c r="K31" s="2">
        <f t="shared" si="6"/>
        <v>136.42567375619132</v>
      </c>
    </row>
    <row r="32" spans="1:11" x14ac:dyDescent="0.25">
      <c r="A32">
        <v>22</v>
      </c>
      <c r="B32" s="2">
        <f t="shared" si="7"/>
        <v>83.947053839678176</v>
      </c>
      <c r="C32" s="1">
        <f t="shared" si="0"/>
        <v>3.9861918954697244</v>
      </c>
      <c r="D32" s="1">
        <f t="shared" si="8"/>
        <v>140.7112521503177</v>
      </c>
      <c r="E32" s="2">
        <f t="shared" si="1"/>
        <v>606.51887566577386</v>
      </c>
      <c r="F32" s="2">
        <f t="shared" si="2"/>
        <v>606.51887566577386</v>
      </c>
      <c r="G32" s="2">
        <f t="shared" si="9"/>
        <v>1655.237238567486</v>
      </c>
      <c r="H32" s="2">
        <f t="shared" si="3"/>
        <v>-3.9871306560865349</v>
      </c>
      <c r="I32" s="1">
        <f t="shared" si="4"/>
        <v>32</v>
      </c>
      <c r="J32" s="1">
        <f t="shared" si="5"/>
        <v>178.37558170604973</v>
      </c>
      <c r="K32" s="2">
        <f t="shared" si="6"/>
        <v>140.7112521503177</v>
      </c>
    </row>
    <row r="33" spans="1:11" x14ac:dyDescent="0.25">
      <c r="A33">
        <v>23</v>
      </c>
      <c r="B33" s="2">
        <f t="shared" si="7"/>
        <v>86.325179686407282</v>
      </c>
      <c r="C33" s="1">
        <f t="shared" si="0"/>
        <v>3.7149252826255608</v>
      </c>
      <c r="D33" s="1">
        <f t="shared" si="8"/>
        <v>144.69744404578742</v>
      </c>
      <c r="E33" s="2">
        <f t="shared" si="1"/>
        <v>589.81021406796935</v>
      </c>
      <c r="F33" s="2">
        <f t="shared" si="2"/>
        <v>589.81021406796935</v>
      </c>
      <c r="G33" s="2">
        <f t="shared" si="9"/>
        <v>1797.9415866655386</v>
      </c>
      <c r="H33" s="2">
        <f t="shared" si="3"/>
        <v>-6.3652565028156403</v>
      </c>
      <c r="I33" s="1">
        <f t="shared" si="4"/>
        <v>32</v>
      </c>
      <c r="J33" s="1">
        <f t="shared" si="5"/>
        <v>188.62509281325526</v>
      </c>
      <c r="K33" s="2">
        <f t="shared" si="6"/>
        <v>144.69744404578742</v>
      </c>
    </row>
    <row r="34" spans="1:11" x14ac:dyDescent="0.25">
      <c r="A34">
        <v>24</v>
      </c>
      <c r="B34" s="2">
        <f t="shared" si="7"/>
        <v>88.541470337973649</v>
      </c>
      <c r="C34" s="1">
        <f t="shared" si="0"/>
        <v>3.4676558901253558</v>
      </c>
      <c r="D34" s="1">
        <f t="shared" si="8"/>
        <v>148.41236932841298</v>
      </c>
      <c r="E34" s="2">
        <f t="shared" si="1"/>
        <v>575.04661393068341</v>
      </c>
      <c r="F34" s="2">
        <f t="shared" si="2"/>
        <v>575.04661393068341</v>
      </c>
      <c r="G34" s="2">
        <f t="shared" si="9"/>
        <v>1944.4964933526387</v>
      </c>
      <c r="H34" s="2">
        <f t="shared" si="3"/>
        <v>-8.5815471543820081</v>
      </c>
      <c r="I34" s="1">
        <f t="shared" si="4"/>
        <v>32</v>
      </c>
      <c r="J34" s="1">
        <f t="shared" si="5"/>
        <v>198.43484845238723</v>
      </c>
      <c r="K34" s="2">
        <f t="shared" si="6"/>
        <v>148.41236932841298</v>
      </c>
    </row>
    <row r="35" spans="1:11" x14ac:dyDescent="0.25">
      <c r="A35">
        <v>25</v>
      </c>
      <c r="B35" s="2">
        <f t="shared" si="7"/>
        <v>90.610242317877976</v>
      </c>
      <c r="C35" s="1">
        <f t="shared" si="0"/>
        <v>3.2411450233577845</v>
      </c>
      <c r="D35" s="1">
        <f t="shared" si="8"/>
        <v>151.88002521853832</v>
      </c>
      <c r="E35" s="2">
        <f t="shared" si="1"/>
        <v>561.91741030417529</v>
      </c>
      <c r="F35" s="2">
        <f t="shared" si="2"/>
        <v>561.91741030417529</v>
      </c>
      <c r="G35" s="2">
        <f t="shared" si="9"/>
        <v>2094.6426906261145</v>
      </c>
      <c r="H35" s="2">
        <f t="shared" si="3"/>
        <v>-10.650319134286335</v>
      </c>
      <c r="I35" s="1">
        <f t="shared" si="4"/>
        <v>32</v>
      </c>
      <c r="J35" s="1">
        <f t="shared" si="5"/>
        <v>207.81604152327748</v>
      </c>
      <c r="K35" s="2">
        <f t="shared" si="6"/>
        <v>151.88002521853832</v>
      </c>
    </row>
    <row r="36" spans="1:11" x14ac:dyDescent="0.25">
      <c r="A36">
        <v>26</v>
      </c>
      <c r="B36" s="2">
        <f t="shared" si="7"/>
        <v>92.543879973858466</v>
      </c>
      <c r="C36" s="1">
        <f t="shared" si="0"/>
        <v>3.0327993807476901</v>
      </c>
      <c r="D36" s="1">
        <f t="shared" si="8"/>
        <v>155.1211702418961</v>
      </c>
      <c r="E36" s="2">
        <f t="shared" si="1"/>
        <v>550.17655110935755</v>
      </c>
      <c r="F36" s="2">
        <f t="shared" si="2"/>
        <v>550.17655110935755</v>
      </c>
      <c r="G36" s="2">
        <f t="shared" si="9"/>
        <v>2248.1432883563316</v>
      </c>
      <c r="H36" s="2">
        <f t="shared" si="3"/>
        <v>-12.583956790266825</v>
      </c>
      <c r="I36" s="1">
        <f t="shared" si="4"/>
        <v>32</v>
      </c>
      <c r="J36" s="1">
        <f t="shared" si="5"/>
        <v>216.7803393580343</v>
      </c>
      <c r="K36" s="2">
        <f t="shared" si="6"/>
        <v>155.1211702418961</v>
      </c>
    </row>
    <row r="37" spans="1:11" x14ac:dyDescent="0.25">
      <c r="A37">
        <v>27</v>
      </c>
      <c r="B37" s="2">
        <f t="shared" si="7"/>
        <v>94.353220513509086</v>
      </c>
      <c r="C37" s="1">
        <f t="shared" si="0"/>
        <v>2.8405070147635403</v>
      </c>
      <c r="D37" s="1">
        <f t="shared" si="8"/>
        <v>158.15396962264379</v>
      </c>
      <c r="E37" s="2">
        <f t="shared" si="1"/>
        <v>539.62623038400625</v>
      </c>
      <c r="F37" s="2">
        <f t="shared" si="2"/>
        <v>539.62623038400625</v>
      </c>
      <c r="G37" s="2">
        <f t="shared" si="9"/>
        <v>2404.7808582886014</v>
      </c>
      <c r="H37" s="2">
        <f t="shared" si="3"/>
        <v>-14.393297329917445</v>
      </c>
      <c r="I37" s="1">
        <f t="shared" si="4"/>
        <v>32</v>
      </c>
      <c r="J37" s="1">
        <f t="shared" si="5"/>
        <v>225.33981897893401</v>
      </c>
      <c r="K37" s="2">
        <f t="shared" si="6"/>
        <v>158.15396962264379</v>
      </c>
    </row>
    <row r="38" spans="1:11" x14ac:dyDescent="0.25">
      <c r="A38">
        <v>28</v>
      </c>
      <c r="B38" s="2">
        <f t="shared" si="7"/>
        <v>96.047841175725949</v>
      </c>
      <c r="C38" s="1">
        <f t="shared" si="0"/>
        <v>2.6625218172085883</v>
      </c>
      <c r="D38" s="1">
        <f t="shared" si="8"/>
        <v>160.99447663740733</v>
      </c>
      <c r="E38" s="2">
        <f t="shared" si="1"/>
        <v>530.10533174964883</v>
      </c>
      <c r="F38" s="2">
        <f t="shared" si="2"/>
        <v>530.10533174964883</v>
      </c>
      <c r="G38" s="2">
        <f t="shared" si="9"/>
        <v>2564.3550814186269</v>
      </c>
      <c r="H38" s="2">
        <f t="shared" si="3"/>
        <v>-16.087917992134308</v>
      </c>
      <c r="I38" s="1">
        <f t="shared" si="4"/>
        <v>32</v>
      </c>
      <c r="J38" s="1">
        <f t="shared" si="5"/>
        <v>233.50689028792576</v>
      </c>
      <c r="K38" s="2">
        <f t="shared" si="6"/>
        <v>160.99447663740733</v>
      </c>
    </row>
    <row r="39" spans="1:11" x14ac:dyDescent="0.25">
      <c r="A39">
        <v>29</v>
      </c>
      <c r="B39" s="2">
        <f t="shared" si="7"/>
        <v>97.636277487128822</v>
      </c>
      <c r="C39" s="1">
        <f t="shared" si="0"/>
        <v>2.497380457547</v>
      </c>
      <c r="D39" s="1">
        <f t="shared" si="8"/>
        <v>163.65699845461592</v>
      </c>
      <c r="E39" s="2">
        <f t="shared" si="1"/>
        <v>521.48109310095185</v>
      </c>
      <c r="F39" s="2">
        <f t="shared" si="2"/>
        <v>521.48109310095185</v>
      </c>
      <c r="G39" s="2">
        <f t="shared" si="9"/>
        <v>2726.6808189646385</v>
      </c>
      <c r="H39" s="2">
        <f t="shared" si="3"/>
        <v>-17.676354303537181</v>
      </c>
      <c r="I39" s="1">
        <f t="shared" si="4"/>
        <v>32</v>
      </c>
      <c r="J39" s="1">
        <f t="shared" si="5"/>
        <v>241.29421533230592</v>
      </c>
      <c r="K39" s="2">
        <f t="shared" si="6"/>
        <v>163.65699845461592</v>
      </c>
    </row>
    <row r="40" spans="1:11" x14ac:dyDescent="0.25">
      <c r="A40">
        <v>30</v>
      </c>
      <c r="B40" s="2">
        <f t="shared" si="7"/>
        <v>99.126191964642658</v>
      </c>
      <c r="C40" s="1">
        <f t="shared" si="0"/>
        <v>2.3438415441293294</v>
      </c>
      <c r="D40" s="1">
        <f t="shared" si="8"/>
        <v>166.15437891216291</v>
      </c>
      <c r="E40" s="2">
        <f t="shared" si="1"/>
        <v>513.64298074172814</v>
      </c>
      <c r="F40" s="2">
        <f t="shared" si="2"/>
        <v>513.64298074172814</v>
      </c>
      <c r="G40" s="2">
        <f t="shared" si="9"/>
        <v>2891.5865076480281</v>
      </c>
      <c r="H40" s="2">
        <f t="shared" si="3"/>
        <v>-19.166268781051016</v>
      </c>
      <c r="I40" s="1">
        <f t="shared" si="4"/>
        <v>32</v>
      </c>
      <c r="J40" s="1">
        <f t="shared" si="5"/>
        <v>248.71462853011781</v>
      </c>
      <c r="K40" s="2">
        <f t="shared" si="6"/>
        <v>166.15437891216291</v>
      </c>
    </row>
    <row r="41" spans="1:11" x14ac:dyDescent="0.25">
      <c r="A41">
        <v>31</v>
      </c>
      <c r="B41" s="2">
        <f t="shared" si="7"/>
        <v>100.5245065222198</v>
      </c>
      <c r="C41" s="1">
        <f t="shared" si="0"/>
        <v>2.2008403229376303</v>
      </c>
      <c r="D41" s="1">
        <f t="shared" si="8"/>
        <v>168.49822045629224</v>
      </c>
      <c r="E41" s="2">
        <f t="shared" si="1"/>
        <v>506.49811147335998</v>
      </c>
      <c r="F41" s="2">
        <f t="shared" si="2"/>
        <v>506.49811147335998</v>
      </c>
      <c r="G41" s="2">
        <f t="shared" si="9"/>
        <v>3058.9128073322559</v>
      </c>
      <c r="H41" s="2">
        <f t="shared" si="3"/>
        <v>-20.564583338628154</v>
      </c>
      <c r="I41" s="1">
        <f t="shared" si="4"/>
        <v>32</v>
      </c>
      <c r="J41" s="1">
        <f t="shared" si="5"/>
        <v>255.78106074663899</v>
      </c>
      <c r="K41" s="2">
        <f t="shared" si="6"/>
        <v>168.49822045629224</v>
      </c>
    </row>
    <row r="42" spans="1:11" x14ac:dyDescent="0.25">
      <c r="A42">
        <v>32</v>
      </c>
      <c r="B42" s="2">
        <f t="shared" ref="B42:B45" si="10">D42*7/8*60/88</f>
        <v>101.83750785124511</v>
      </c>
      <c r="C42" s="1">
        <f t="shared" si="0"/>
        <v>2.0674544421937164</v>
      </c>
      <c r="D42" s="1">
        <f t="shared" si="8"/>
        <v>170.69906077922988</v>
      </c>
      <c r="E42" s="2">
        <f t="shared" si="1"/>
        <v>499.96777989371503</v>
      </c>
      <c r="F42" s="2">
        <f t="shared" ref="F42:F45" si="11">IF(B$6&gt;E42,E42,B$6)</f>
        <v>499.96777989371503</v>
      </c>
      <c r="G42" s="2">
        <f t="shared" ref="G42:G45" si="12">G41+((D41+D42)/2)</f>
        <v>3228.5114479500171</v>
      </c>
      <c r="H42" s="2">
        <f t="shared" si="3"/>
        <v>-21.877584667653466</v>
      </c>
      <c r="I42" s="1">
        <f t="shared" si="4"/>
        <v>32</v>
      </c>
      <c r="J42" s="1">
        <f t="shared" si="5"/>
        <v>262.50646886825257</v>
      </c>
      <c r="K42" s="2">
        <f t="shared" si="6"/>
        <v>170.69906077922988</v>
      </c>
    </row>
    <row r="43" spans="1:11" x14ac:dyDescent="0.25">
      <c r="A43">
        <v>33</v>
      </c>
      <c r="B43" s="2">
        <f t="shared" si="10"/>
        <v>103.07093237641749</v>
      </c>
      <c r="C43" s="1">
        <f t="shared" si="0"/>
        <v>1.9428777292926749</v>
      </c>
      <c r="D43" s="1">
        <f t="shared" si="8"/>
        <v>172.76651522142359</v>
      </c>
      <c r="E43" s="2">
        <f t="shared" si="1"/>
        <v>493.98478830434249</v>
      </c>
      <c r="F43" s="2">
        <f t="shared" si="11"/>
        <v>493.98478830434249</v>
      </c>
      <c r="G43" s="2">
        <f t="shared" si="12"/>
        <v>3400.2442359503439</v>
      </c>
      <c r="H43" s="2">
        <f t="shared" si="3"/>
        <v>-23.111009192825847</v>
      </c>
      <c r="I43" s="1">
        <f t="shared" si="4"/>
        <v>32</v>
      </c>
      <c r="J43" s="1">
        <f t="shared" si="5"/>
        <v>268.90377172867295</v>
      </c>
      <c r="K43" s="2">
        <f t="shared" si="6"/>
        <v>172.76651522142359</v>
      </c>
    </row>
    <row r="44" spans="1:11" x14ac:dyDescent="0.25">
      <c r="A44">
        <v>34</v>
      </c>
      <c r="B44" s="2">
        <f t="shared" si="10"/>
        <v>104.23003556718868</v>
      </c>
      <c r="C44" s="1">
        <f t="shared" si="0"/>
        <v>1.8263998558785484</v>
      </c>
      <c r="D44" s="1">
        <f t="shared" si="8"/>
        <v>174.70939295071625</v>
      </c>
      <c r="E44" s="2">
        <f t="shared" si="1"/>
        <v>488.49136847386666</v>
      </c>
      <c r="F44" s="2">
        <f t="shared" si="11"/>
        <v>488.49136847386666</v>
      </c>
      <c r="G44" s="2">
        <f t="shared" si="12"/>
        <v>3573.9821900364136</v>
      </c>
      <c r="H44" s="2">
        <f t="shared" si="3"/>
        <v>-24.270112383597038</v>
      </c>
      <c r="I44" s="1">
        <f t="shared" si="4"/>
        <v>32</v>
      </c>
      <c r="J44" s="1">
        <f t="shared" si="5"/>
        <v>274.98579273438361</v>
      </c>
      <c r="K44" s="2">
        <f t="shared" si="6"/>
        <v>174.70939295071625</v>
      </c>
    </row>
    <row r="45" spans="1:11" x14ac:dyDescent="0.25">
      <c r="A45">
        <v>35</v>
      </c>
      <c r="B45" s="2">
        <f t="shared" si="10"/>
        <v>105.31964911757076</v>
      </c>
      <c r="C45" s="1">
        <f t="shared" si="0"/>
        <v>1.717390388510875</v>
      </c>
      <c r="D45" s="1">
        <f t="shared" si="8"/>
        <v>176.5357928065948</v>
      </c>
      <c r="E45" s="2">
        <f t="shared" si="1"/>
        <v>483.43754595552883</v>
      </c>
      <c r="F45" s="2">
        <f t="shared" si="11"/>
        <v>483.43754595552883</v>
      </c>
      <c r="G45" s="2">
        <f t="shared" si="12"/>
        <v>3749.6047829150693</v>
      </c>
      <c r="H45" s="2">
        <f t="shared" si="3"/>
        <v>-25.359725933979121</v>
      </c>
      <c r="I45" s="1">
        <f t="shared" si="4"/>
        <v>32</v>
      </c>
      <c r="J45" s="1">
        <f t="shared" si="5"/>
        <v>280.7652092091065</v>
      </c>
      <c r="K45" s="2">
        <f t="shared" si="6"/>
        <v>176.5357928065948</v>
      </c>
    </row>
    <row r="46" spans="1:11" x14ac:dyDescent="0.25">
      <c r="A46">
        <v>36</v>
      </c>
      <c r="B46" s="2">
        <f t="shared" ref="B46:B50" si="13">D46*7/8*60/88</f>
        <v>106.34422861071644</v>
      </c>
      <c r="C46" s="1">
        <f t="shared" si="0"/>
        <v>1.6152861459265389</v>
      </c>
      <c r="D46" s="1">
        <f t="shared" si="8"/>
        <v>178.25318319510566</v>
      </c>
      <c r="E46" s="2">
        <f t="shared" si="1"/>
        <v>478.77983954048796</v>
      </c>
      <c r="F46" s="2">
        <f t="shared" ref="F46:F50" si="14">IF(B$6&gt;E46,E46,B$6)</f>
        <v>478.77983954048796</v>
      </c>
      <c r="G46" s="2">
        <f t="shared" ref="G46:G50" si="15">G45+((D45+D46)/2)</f>
        <v>3926.9992709159196</v>
      </c>
      <c r="H46" s="2">
        <f t="shared" si="3"/>
        <v>-26.384305427124801</v>
      </c>
      <c r="I46" s="1">
        <f t="shared" si="4"/>
        <v>32</v>
      </c>
      <c r="J46" s="1">
        <f t="shared" si="5"/>
        <v>286.25450826828535</v>
      </c>
      <c r="K46" s="2">
        <f t="shared" si="6"/>
        <v>178.25318319510566</v>
      </c>
    </row>
    <row r="47" spans="1:11" x14ac:dyDescent="0.25">
      <c r="A47">
        <v>37</v>
      </c>
      <c r="B47" s="2">
        <f t="shared" si="13"/>
        <v>107.30789364095671</v>
      </c>
      <c r="C47" s="1">
        <f t="shared" si="0"/>
        <v>1.5195810773761258</v>
      </c>
      <c r="D47" s="1">
        <f t="shared" si="8"/>
        <v>179.86846934103221</v>
      </c>
      <c r="E47" s="2">
        <f t="shared" si="1"/>
        <v>474.4802174633557</v>
      </c>
      <c r="F47" s="2">
        <f t="shared" si="14"/>
        <v>474.4802174633557</v>
      </c>
      <c r="G47" s="2">
        <f t="shared" si="15"/>
        <v>4106.0600971839885</v>
      </c>
      <c r="H47" s="2">
        <f t="shared" si="3"/>
        <v>-27.347970457365065</v>
      </c>
      <c r="I47" s="1">
        <f t="shared" si="4"/>
        <v>32</v>
      </c>
      <c r="J47" s="1">
        <f t="shared" si="5"/>
        <v>291.46594890423762</v>
      </c>
      <c r="K47" s="2">
        <f t="shared" si="6"/>
        <v>179.86846934103221</v>
      </c>
    </row>
    <row r="48" spans="1:11" x14ac:dyDescent="0.25">
      <c r="A48">
        <v>38</v>
      </c>
      <c r="B48" s="2">
        <f t="shared" si="13"/>
        <v>108.21446189734588</v>
      </c>
      <c r="C48" s="1">
        <f t="shared" si="0"/>
        <v>1.4298180829873461</v>
      </c>
      <c r="D48" s="1">
        <f t="shared" si="8"/>
        <v>181.38805041840834</v>
      </c>
      <c r="E48" s="2">
        <f t="shared" si="1"/>
        <v>470.50525241806486</v>
      </c>
      <c r="F48" s="2">
        <f t="shared" si="14"/>
        <v>470.50525241806486</v>
      </c>
      <c r="G48" s="2">
        <f t="shared" si="15"/>
        <v>4286.6883570637092</v>
      </c>
      <c r="H48" s="2">
        <f t="shared" si="3"/>
        <v>-28.254538713754243</v>
      </c>
      <c r="I48" s="1">
        <f t="shared" si="4"/>
        <v>32</v>
      </c>
      <c r="J48" s="1">
        <f t="shared" si="5"/>
        <v>296.41152988516092</v>
      </c>
      <c r="K48" s="2">
        <f t="shared" si="6"/>
        <v>181.38805041840834</v>
      </c>
    </row>
    <row r="49" spans="1:11" x14ac:dyDescent="0.25">
      <c r="A49">
        <v>39</v>
      </c>
      <c r="B49" s="2">
        <f t="shared" si="13"/>
        <v>109.06747836730992</v>
      </c>
      <c r="C49" s="1">
        <f t="shared" si="0"/>
        <v>1.3455823444133608</v>
      </c>
      <c r="D49" s="1">
        <f t="shared" si="8"/>
        <v>182.81786850139568</v>
      </c>
      <c r="E49" s="2">
        <f t="shared" si="1"/>
        <v>466.8254320396606</v>
      </c>
      <c r="F49" s="2">
        <f t="shared" si="14"/>
        <v>466.8254320396606</v>
      </c>
      <c r="G49" s="2">
        <f t="shared" si="15"/>
        <v>4468.7913165236114</v>
      </c>
      <c r="H49" s="2">
        <f t="shared" si="3"/>
        <v>-29.107555183718276</v>
      </c>
      <c r="I49" s="1">
        <f t="shared" si="4"/>
        <v>32</v>
      </c>
      <c r="J49" s="1">
        <f t="shared" si="5"/>
        <v>301.10296302963718</v>
      </c>
      <c r="K49" s="2">
        <f t="shared" si="6"/>
        <v>182.81786850139568</v>
      </c>
    </row>
    <row r="50" spans="1:11" x14ac:dyDescent="0.25">
      <c r="A50">
        <v>40</v>
      </c>
      <c r="B50" s="2">
        <f t="shared" si="13"/>
        <v>109.87024056142015</v>
      </c>
      <c r="C50" s="1">
        <f t="shared" si="0"/>
        <v>1.2664958404693945</v>
      </c>
      <c r="D50" s="1">
        <f t="shared" si="8"/>
        <v>184.16345084580905</v>
      </c>
      <c r="E50" s="2">
        <f t="shared" si="1"/>
        <v>463.41459206902152</v>
      </c>
      <c r="F50" s="2">
        <f t="shared" si="14"/>
        <v>463.41459206902152</v>
      </c>
      <c r="G50" s="2">
        <f t="shared" si="15"/>
        <v>4652.2819761972141</v>
      </c>
      <c r="H50" s="2">
        <f t="shared" si="3"/>
        <v>-29.910317377828505</v>
      </c>
      <c r="I50" s="1">
        <f t="shared" si="4"/>
        <v>32</v>
      </c>
      <c r="J50" s="1">
        <f t="shared" si="5"/>
        <v>305.55165140125564</v>
      </c>
      <c r="K50" s="2">
        <f t="shared" si="6"/>
        <v>184.16345084580905</v>
      </c>
    </row>
    <row r="51" spans="1:11" x14ac:dyDescent="0.25">
      <c r="A51">
        <v>41</v>
      </c>
      <c r="B51" s="2">
        <f t="shared" ref="B51:B54" si="16">D51*7/8*60/88</f>
        <v>110.62582046624566</v>
      </c>
      <c r="C51" s="1">
        <f t="shared" si="0"/>
        <v>1.1922128002895027</v>
      </c>
      <c r="D51" s="1">
        <f t="shared" ref="D51:D54" si="17">C50+D50</f>
        <v>185.42994668627844</v>
      </c>
      <c r="E51" s="2">
        <f t="shared" si="1"/>
        <v>460.24944715172717</v>
      </c>
      <c r="F51" s="2">
        <f t="shared" ref="F51:F54" si="18">IF(B$6&gt;E51,E51,B$6)</f>
        <v>460.24944715172717</v>
      </c>
      <c r="G51" s="2">
        <f t="shared" ref="G51:G54" si="19">G50+((D50+D51)/2)</f>
        <v>4837.078674963258</v>
      </c>
      <c r="H51" s="2">
        <f t="shared" si="3"/>
        <v>-30.665897282654015</v>
      </c>
      <c r="I51" s="1">
        <f t="shared" si="4"/>
        <v>32</v>
      </c>
      <c r="J51" s="1">
        <f t="shared" si="5"/>
        <v>309.76867196767722</v>
      </c>
      <c r="K51" s="2">
        <f t="shared" si="6"/>
        <v>185.42994668627844</v>
      </c>
    </row>
    <row r="52" spans="1:11" x14ac:dyDescent="0.25">
      <c r="A52">
        <v>42</v>
      </c>
      <c r="B52" s="2">
        <f t="shared" si="16"/>
        <v>111.3370837846002</v>
      </c>
      <c r="C52" s="1">
        <f t="shared" si="0"/>
        <v>1.122415904059445</v>
      </c>
      <c r="D52" s="1">
        <f t="shared" si="17"/>
        <v>186.62215948656794</v>
      </c>
      <c r="E52" s="2">
        <f t="shared" si="1"/>
        <v>457.30919994994753</v>
      </c>
      <c r="F52" s="2">
        <f t="shared" si="18"/>
        <v>457.30919994994753</v>
      </c>
      <c r="G52" s="2">
        <f t="shared" si="19"/>
        <v>5023.1047280496814</v>
      </c>
      <c r="H52" s="2">
        <f t="shared" si="3"/>
        <v>-31.377160601008555</v>
      </c>
      <c r="I52" s="1">
        <f t="shared" si="4"/>
        <v>32</v>
      </c>
      <c r="J52" s="1">
        <f t="shared" si="5"/>
        <v>313.76476227944369</v>
      </c>
      <c r="K52" s="2">
        <f t="shared" si="6"/>
        <v>186.62215948656794</v>
      </c>
    </row>
    <row r="53" spans="1:11" x14ac:dyDescent="0.25">
      <c r="A53">
        <v>43</v>
      </c>
      <c r="B53" s="2">
        <f t="shared" si="16"/>
        <v>112.00670690918109</v>
      </c>
      <c r="C53" s="1">
        <f t="shared" si="0"/>
        <v>1.0568130843250334</v>
      </c>
      <c r="D53" s="1">
        <f t="shared" si="17"/>
        <v>187.74457539062738</v>
      </c>
      <c r="E53" s="2">
        <f t="shared" si="1"/>
        <v>454.57521353234506</v>
      </c>
      <c r="F53" s="2">
        <f t="shared" si="18"/>
        <v>454.57521353234506</v>
      </c>
      <c r="G53" s="2">
        <f t="shared" si="19"/>
        <v>5210.2880954882794</v>
      </c>
      <c r="H53" s="2">
        <f t="shared" si="3"/>
        <v>-32.046783725589449</v>
      </c>
      <c r="I53" s="1">
        <f t="shared" si="4"/>
        <v>32</v>
      </c>
      <c r="J53" s="1">
        <f t="shared" si="5"/>
        <v>317.55031074227963</v>
      </c>
      <c r="K53" s="2">
        <f t="shared" si="6"/>
        <v>187.74457539062738</v>
      </c>
    </row>
    <row r="54" spans="1:11" x14ac:dyDescent="0.25">
      <c r="A54">
        <v>44</v>
      </c>
      <c r="B54" s="2">
        <f t="shared" si="16"/>
        <v>112.63719198789774</v>
      </c>
      <c r="C54" s="1">
        <f t="shared" si="0"/>
        <v>0.99513481323120645</v>
      </c>
      <c r="D54" s="1">
        <f t="shared" si="17"/>
        <v>188.8013884749524</v>
      </c>
      <c r="E54" s="2">
        <f t="shared" si="1"/>
        <v>452.03073524565832</v>
      </c>
      <c r="F54" s="2">
        <f t="shared" si="18"/>
        <v>452.03073524565832</v>
      </c>
      <c r="G54" s="2">
        <f t="shared" si="19"/>
        <v>5398.5610774210691</v>
      </c>
      <c r="H54" s="2">
        <f t="shared" si="3"/>
        <v>-32.677268804306095</v>
      </c>
      <c r="I54" s="1">
        <f t="shared" si="4"/>
        <v>32</v>
      </c>
      <c r="J54" s="1">
        <f t="shared" si="5"/>
        <v>321.13535007982415</v>
      </c>
      <c r="K54" s="2">
        <f t="shared" si="6"/>
        <v>188.8013884749524</v>
      </c>
    </row>
    <row r="55" spans="1:11" x14ac:dyDescent="0.25">
      <c r="A55">
        <v>45</v>
      </c>
      <c r="B55" s="2">
        <f t="shared" ref="B55:B58" si="20">D55*7/8*60/88</f>
        <v>113.23088037079137</v>
      </c>
      <c r="C55" s="1">
        <f t="shared" ref="C55:C58" si="21">(F55-I55-J55-J$6)/(B$3/32.2)</f>
        <v>0.9371317856352499</v>
      </c>
      <c r="D55" s="1">
        <f t="shared" ref="D55:D58" si="22">C54+D54</f>
        <v>189.79652328818361</v>
      </c>
      <c r="E55" s="2">
        <f t="shared" ref="E55:E58" si="23">IF((K55)&gt;0,D$6*550*D$5/(K55),D$6*550*D$5)</f>
        <v>449.66066274116656</v>
      </c>
      <c r="F55" s="2">
        <f t="shared" ref="F55:F58" si="24">IF(B$6&gt;E55,E55,B$6)</f>
        <v>449.66066274116656</v>
      </c>
      <c r="G55" s="2">
        <f t="shared" ref="G55:G58" si="25">G54+((D54+D55)/2)</f>
        <v>5587.860033302637</v>
      </c>
      <c r="H55" s="2">
        <f t="shared" ref="H55:H58" si="26">J$5-B55</f>
        <v>-33.270957187199727</v>
      </c>
      <c r="I55" s="1">
        <f t="shared" ref="I55:I58" si="27">B$3*G$4</f>
        <v>32</v>
      </c>
      <c r="J55" s="1">
        <f t="shared" ref="J55:J58" si="28">IF(K55&gt;0,G$5*J$7*K55^2,-G$5*J$7*K55^2)</f>
        <v>324.52955360971316</v>
      </c>
      <c r="K55" s="2">
        <f t="shared" ref="K55:K58" si="29">D55+J$3</f>
        <v>189.79652328818361</v>
      </c>
    </row>
    <row r="56" spans="1:11" x14ac:dyDescent="0.25">
      <c r="A56">
        <v>46</v>
      </c>
      <c r="B56" s="2">
        <f t="shared" si="20"/>
        <v>113.78996467472147</v>
      </c>
      <c r="C56" s="1">
        <f t="shared" si="21"/>
        <v>0.88257292687187006</v>
      </c>
      <c r="D56" s="1">
        <f t="shared" si="22"/>
        <v>190.73365507381885</v>
      </c>
      <c r="E56" s="2">
        <f t="shared" si="23"/>
        <v>447.45134472835196</v>
      </c>
      <c r="F56" s="2">
        <f t="shared" si="24"/>
        <v>447.45134472835196</v>
      </c>
      <c r="G56" s="2">
        <f t="shared" si="25"/>
        <v>5778.1251224836378</v>
      </c>
      <c r="H56" s="2">
        <f t="shared" si="26"/>
        <v>-33.830041491129833</v>
      </c>
      <c r="I56" s="1">
        <f t="shared" si="27"/>
        <v>32</v>
      </c>
      <c r="J56" s="1">
        <f t="shared" si="28"/>
        <v>327.7422339833214</v>
      </c>
      <c r="K56" s="2">
        <f t="shared" si="29"/>
        <v>190.73365507381885</v>
      </c>
    </row>
    <row r="57" spans="1:11" x14ac:dyDescent="0.25">
      <c r="A57">
        <v>47</v>
      </c>
      <c r="B57" s="2">
        <f t="shared" si="20"/>
        <v>114.31649965950299</v>
      </c>
      <c r="C57" s="1">
        <f t="shared" si="21"/>
        <v>0.83124366848177178</v>
      </c>
      <c r="D57" s="1">
        <f t="shared" si="22"/>
        <v>191.61622800069071</v>
      </c>
      <c r="E57" s="2">
        <f t="shared" si="23"/>
        <v>445.39041050023309</v>
      </c>
      <c r="F57" s="2">
        <f t="shared" si="24"/>
        <v>445.39041050023309</v>
      </c>
      <c r="G57" s="2">
        <f t="shared" si="25"/>
        <v>5969.3000640208929</v>
      </c>
      <c r="H57" s="2">
        <f t="shared" si="26"/>
        <v>-34.356576475911353</v>
      </c>
      <c r="I57" s="1">
        <f t="shared" si="27"/>
        <v>32</v>
      </c>
      <c r="J57" s="1">
        <f t="shared" si="28"/>
        <v>330.78234406726199</v>
      </c>
      <c r="K57" s="2">
        <f t="shared" si="29"/>
        <v>191.61622800069071</v>
      </c>
    </row>
    <row r="58" spans="1:11" x14ac:dyDescent="0.25">
      <c r="A58">
        <v>48</v>
      </c>
      <c r="B58" s="2">
        <f t="shared" si="20"/>
        <v>114.81241207535858</v>
      </c>
      <c r="C58" s="1">
        <f t="shared" si="21"/>
        <v>0.78294444650849293</v>
      </c>
      <c r="D58" s="1">
        <f t="shared" si="22"/>
        <v>192.44747166917247</v>
      </c>
      <c r="E58" s="2">
        <f t="shared" si="23"/>
        <v>443.46662342462395</v>
      </c>
      <c r="F58" s="2">
        <f t="shared" si="24"/>
        <v>443.46662342462395</v>
      </c>
      <c r="G58" s="2">
        <f t="shared" si="25"/>
        <v>6161.3319138558245</v>
      </c>
      <c r="H58" s="2">
        <f t="shared" si="26"/>
        <v>-34.852488891766939</v>
      </c>
      <c r="I58" s="1">
        <f t="shared" si="27"/>
        <v>32</v>
      </c>
      <c r="J58" s="1">
        <f t="shared" si="28"/>
        <v>333.65847967222714</v>
      </c>
      <c r="K58" s="2">
        <f t="shared" si="29"/>
        <v>192.44747166917247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Takeoff performance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Casey</dc:creator>
  <cp:lastModifiedBy>Gary</cp:lastModifiedBy>
  <dcterms:created xsi:type="dcterms:W3CDTF">2007-07-06T12:38:46Z</dcterms:created>
  <dcterms:modified xsi:type="dcterms:W3CDTF">2011-12-26T13:50:23Z</dcterms:modified>
</cp:coreProperties>
</file>