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4120" windowHeight="13440"/>
  </bookViews>
  <sheets>
    <sheet name="Takeoff performance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  <c r="I55" i="1" l="1"/>
  <c r="I56" i="1"/>
  <c r="I57" i="1"/>
  <c r="I5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10" i="1"/>
  <c r="J3" i="1"/>
  <c r="K10" i="1" s="1"/>
  <c r="J6" i="1"/>
  <c r="J7" i="1"/>
  <c r="B6" i="1" s="1"/>
  <c r="B10" i="1"/>
  <c r="J10" i="1" l="1"/>
  <c r="J5" i="1"/>
  <c r="E10" i="1"/>
  <c r="H10" i="1" l="1"/>
  <c r="F10" i="1"/>
  <c r="C10" i="1" s="1"/>
  <c r="D11" i="1" s="1"/>
  <c r="K11" i="1" s="1"/>
  <c r="J11" i="1" s="1"/>
  <c r="E11" i="1" l="1"/>
  <c r="F11" i="1" s="1"/>
  <c r="B11" i="1"/>
  <c r="G11" i="1"/>
  <c r="H11" i="1" l="1"/>
  <c r="C11" i="1" l="1"/>
  <c r="D12" i="1" s="1"/>
  <c r="K12" i="1" s="1"/>
  <c r="J12" i="1" s="1"/>
  <c r="B12" i="1" l="1"/>
  <c r="G12" i="1"/>
  <c r="E12" i="1" l="1"/>
  <c r="F12" i="1" s="1"/>
  <c r="H12" i="1"/>
  <c r="C12" i="1" l="1"/>
  <c r="D13" i="1" s="1"/>
  <c r="K13" i="1" s="1"/>
  <c r="J13" i="1" s="1"/>
  <c r="G13" i="1" l="1"/>
  <c r="B13" i="1"/>
  <c r="H13" i="1" s="1"/>
  <c r="E13" i="1"/>
  <c r="F13" i="1" s="1"/>
  <c r="C13" i="1" l="1"/>
  <c r="D14" i="1" s="1"/>
  <c r="K14" i="1" s="1"/>
  <c r="J14" i="1" s="1"/>
  <c r="G14" i="1" l="1"/>
  <c r="B14" i="1"/>
  <c r="E14" i="1" l="1"/>
  <c r="F14" i="1" s="1"/>
  <c r="C14" i="1" s="1"/>
  <c r="D15" i="1" s="1"/>
  <c r="K15" i="1" s="1"/>
  <c r="J15" i="1" s="1"/>
  <c r="H14" i="1"/>
  <c r="B15" i="1" l="1"/>
  <c r="G15" i="1"/>
  <c r="E15" i="1" l="1"/>
  <c r="F15" i="1" s="1"/>
  <c r="C15" i="1" s="1"/>
  <c r="D16" i="1" s="1"/>
  <c r="K16" i="1" s="1"/>
  <c r="J16" i="1" s="1"/>
  <c r="H15" i="1"/>
  <c r="B16" i="1" l="1"/>
  <c r="G16" i="1"/>
  <c r="E16" i="1" l="1"/>
  <c r="F16" i="1" s="1"/>
  <c r="C16" i="1" s="1"/>
  <c r="D17" i="1" s="1"/>
  <c r="K17" i="1" s="1"/>
  <c r="J17" i="1" s="1"/>
  <c r="H16" i="1"/>
  <c r="G17" i="1" l="1"/>
  <c r="B17" i="1"/>
  <c r="E17" i="1" l="1"/>
  <c r="F17" i="1" s="1"/>
  <c r="H17" i="1"/>
  <c r="C17" i="1" l="1"/>
  <c r="D18" i="1" s="1"/>
  <c r="K18" i="1" s="1"/>
  <c r="J18" i="1" s="1"/>
  <c r="G18" i="1" l="1"/>
  <c r="B18" i="1"/>
  <c r="E18" i="1" l="1"/>
  <c r="F18" i="1" s="1"/>
  <c r="H18" i="1"/>
  <c r="C18" i="1" l="1"/>
  <c r="D19" i="1" s="1"/>
  <c r="B19" i="1" l="1"/>
  <c r="H19" i="1" s="1"/>
  <c r="K19" i="1"/>
  <c r="J19" i="1" s="1"/>
  <c r="G19" i="1"/>
  <c r="E19" i="1" l="1"/>
  <c r="F19" i="1" s="1"/>
  <c r="C19" i="1" l="1"/>
  <c r="D20" i="1" s="1"/>
  <c r="K20" i="1" s="1"/>
  <c r="J20" i="1" s="1"/>
  <c r="G20" i="1" l="1"/>
  <c r="B20" i="1"/>
  <c r="H20" i="1" l="1"/>
  <c r="E20" i="1"/>
  <c r="F20" i="1" s="1"/>
  <c r="C20" i="1" l="1"/>
  <c r="D21" i="1" s="1"/>
  <c r="K21" i="1" s="1"/>
  <c r="J21" i="1" s="1"/>
  <c r="G21" i="1" l="1"/>
  <c r="B21" i="1"/>
  <c r="H21" i="1" l="1"/>
  <c r="E21" i="1"/>
  <c r="F21" i="1" s="1"/>
  <c r="C21" i="1" l="1"/>
  <c r="D22" i="1" s="1"/>
  <c r="K22" i="1" s="1"/>
  <c r="J22" i="1" s="1"/>
  <c r="B22" i="1" l="1"/>
  <c r="H22" i="1" s="1"/>
  <c r="G22" i="1"/>
  <c r="E22" i="1"/>
  <c r="F22" i="1" s="1"/>
  <c r="C22" i="1" l="1"/>
  <c r="D23" i="1" s="1"/>
  <c r="K23" i="1" s="1"/>
  <c r="J23" i="1" s="1"/>
  <c r="B23" i="1" l="1"/>
  <c r="G23" i="1"/>
  <c r="H23" i="1" l="1"/>
  <c r="E23" i="1"/>
  <c r="F23" i="1" s="1"/>
  <c r="C23" i="1" l="1"/>
  <c r="D24" i="1" s="1"/>
  <c r="K24" i="1" s="1"/>
  <c r="J24" i="1" s="1"/>
  <c r="B24" i="1" l="1"/>
  <c r="G24" i="1"/>
  <c r="H24" i="1" l="1"/>
  <c r="E24" i="1"/>
  <c r="F24" i="1" s="1"/>
  <c r="C24" i="1" l="1"/>
  <c r="D25" i="1" s="1"/>
  <c r="K25" i="1" s="1"/>
  <c r="J25" i="1" s="1"/>
  <c r="B25" i="1" l="1"/>
  <c r="G25" i="1"/>
  <c r="H25" i="1" l="1"/>
  <c r="E25" i="1"/>
  <c r="F25" i="1" s="1"/>
  <c r="C25" i="1" l="1"/>
  <c r="D26" i="1" s="1"/>
  <c r="K26" i="1" s="1"/>
  <c r="J26" i="1" s="1"/>
  <c r="B26" i="1" l="1"/>
  <c r="G26" i="1"/>
  <c r="H26" i="1" l="1"/>
  <c r="E26" i="1"/>
  <c r="F26" i="1" s="1"/>
  <c r="C26" i="1" l="1"/>
  <c r="D27" i="1" s="1"/>
  <c r="K27" i="1" s="1"/>
  <c r="J27" i="1" s="1"/>
  <c r="B27" i="1" l="1"/>
  <c r="G27" i="1"/>
  <c r="H27" i="1" l="1"/>
  <c r="E27" i="1"/>
  <c r="F27" i="1" s="1"/>
  <c r="C27" i="1" l="1"/>
  <c r="D28" i="1" s="1"/>
  <c r="K28" i="1" s="1"/>
  <c r="J28" i="1" s="1"/>
  <c r="B28" i="1" l="1"/>
  <c r="G28" i="1"/>
  <c r="E28" i="1" l="1"/>
  <c r="F28" i="1" s="1"/>
  <c r="H28" i="1"/>
  <c r="C28" i="1" l="1"/>
  <c r="D29" i="1" s="1"/>
  <c r="K29" i="1" s="1"/>
  <c r="J29" i="1" s="1"/>
  <c r="B29" i="1" l="1"/>
  <c r="G29" i="1"/>
  <c r="H29" i="1" l="1"/>
  <c r="E29" i="1"/>
  <c r="F29" i="1" s="1"/>
  <c r="C29" i="1" l="1"/>
  <c r="D30" i="1" s="1"/>
  <c r="K30" i="1" s="1"/>
  <c r="J30" i="1" s="1"/>
  <c r="B30" i="1" l="1"/>
  <c r="G30" i="1"/>
  <c r="H30" i="1" l="1"/>
  <c r="E30" i="1"/>
  <c r="F30" i="1" s="1"/>
  <c r="C30" i="1" l="1"/>
  <c r="D31" i="1" s="1"/>
  <c r="K31" i="1" s="1"/>
  <c r="J31" i="1" s="1"/>
  <c r="B31" i="1" l="1"/>
  <c r="G31" i="1"/>
  <c r="H31" i="1" l="1"/>
  <c r="E31" i="1"/>
  <c r="F31" i="1" s="1"/>
  <c r="C31" i="1" l="1"/>
  <c r="D32" i="1" s="1"/>
  <c r="K32" i="1" s="1"/>
  <c r="J32" i="1" s="1"/>
  <c r="B32" i="1" l="1"/>
  <c r="G32" i="1"/>
  <c r="H32" i="1" l="1"/>
  <c r="E32" i="1"/>
  <c r="F32" i="1" s="1"/>
  <c r="C32" i="1" l="1"/>
  <c r="D33" i="1" s="1"/>
  <c r="K33" i="1" s="1"/>
  <c r="J33" i="1" s="1"/>
  <c r="B33" i="1" l="1"/>
  <c r="G33" i="1"/>
  <c r="H33" i="1" l="1"/>
  <c r="E33" i="1"/>
  <c r="F33" i="1" s="1"/>
  <c r="C33" i="1" l="1"/>
  <c r="D34" i="1" s="1"/>
  <c r="K34" i="1" s="1"/>
  <c r="J34" i="1" s="1"/>
  <c r="B34" i="1" l="1"/>
  <c r="G34" i="1"/>
  <c r="H34" i="1" l="1"/>
  <c r="E34" i="1"/>
  <c r="F34" i="1" s="1"/>
  <c r="C34" i="1" l="1"/>
  <c r="D35" i="1" s="1"/>
  <c r="K35" i="1" s="1"/>
  <c r="J35" i="1" s="1"/>
  <c r="B35" i="1" l="1"/>
  <c r="G35" i="1"/>
  <c r="H35" i="1" l="1"/>
  <c r="E35" i="1"/>
  <c r="F35" i="1" s="1"/>
  <c r="C35" i="1" l="1"/>
  <c r="D36" i="1" s="1"/>
  <c r="K36" i="1" s="1"/>
  <c r="J36" i="1" s="1"/>
  <c r="B36" i="1" l="1"/>
  <c r="G36" i="1"/>
  <c r="H36" i="1" l="1"/>
  <c r="E36" i="1"/>
  <c r="F36" i="1" s="1"/>
  <c r="C36" i="1" l="1"/>
  <c r="D37" i="1" s="1"/>
  <c r="K37" i="1" s="1"/>
  <c r="J37" i="1" s="1"/>
  <c r="B37" i="1" l="1"/>
  <c r="G37" i="1"/>
  <c r="H37" i="1" l="1"/>
  <c r="E37" i="1"/>
  <c r="F37" i="1" s="1"/>
  <c r="C37" i="1" l="1"/>
  <c r="D38" i="1" s="1"/>
  <c r="K38" i="1" s="1"/>
  <c r="J38" i="1" s="1"/>
  <c r="B38" i="1" l="1"/>
  <c r="G38" i="1"/>
  <c r="E38" i="1" l="1"/>
  <c r="F38" i="1" s="1"/>
  <c r="H38" i="1"/>
  <c r="C38" i="1" l="1"/>
  <c r="D39" i="1" s="1"/>
  <c r="K39" i="1" s="1"/>
  <c r="J39" i="1" s="1"/>
  <c r="B39" i="1" l="1"/>
  <c r="G39" i="1"/>
  <c r="H39" i="1" l="1"/>
  <c r="E39" i="1"/>
  <c r="F39" i="1" s="1"/>
  <c r="C39" i="1" l="1"/>
  <c r="D40" i="1" s="1"/>
  <c r="K40" i="1" s="1"/>
  <c r="J40" i="1" s="1"/>
  <c r="B40" i="1" l="1"/>
  <c r="G40" i="1"/>
  <c r="H40" i="1" l="1"/>
  <c r="E40" i="1"/>
  <c r="F40" i="1" s="1"/>
  <c r="C40" i="1" l="1"/>
  <c r="D41" i="1" s="1"/>
  <c r="K41" i="1" s="1"/>
  <c r="J41" i="1" s="1"/>
  <c r="B41" i="1" l="1"/>
  <c r="G41" i="1"/>
  <c r="H41" i="1" l="1"/>
  <c r="E41" i="1"/>
  <c r="F41" i="1" s="1"/>
  <c r="C41" i="1" l="1"/>
  <c r="D42" i="1" s="1"/>
  <c r="K42" i="1" s="1"/>
  <c r="J42" i="1" s="1"/>
  <c r="B42" i="1" l="1"/>
  <c r="G42" i="1"/>
  <c r="E42" i="1" l="1"/>
  <c r="F42" i="1" s="1"/>
  <c r="H42" i="1"/>
  <c r="C42" i="1" l="1"/>
  <c r="D43" i="1" s="1"/>
  <c r="K43" i="1" s="1"/>
  <c r="J43" i="1" s="1"/>
  <c r="B43" i="1" l="1"/>
  <c r="G43" i="1"/>
  <c r="H43" i="1" l="1"/>
  <c r="E43" i="1"/>
  <c r="F43" i="1" s="1"/>
  <c r="C43" i="1" l="1"/>
  <c r="D44" i="1" s="1"/>
  <c r="K44" i="1" s="1"/>
  <c r="J44" i="1" s="1"/>
  <c r="B44" i="1" l="1"/>
  <c r="G44" i="1"/>
  <c r="H44" i="1" l="1"/>
  <c r="E44" i="1"/>
  <c r="F44" i="1" s="1"/>
  <c r="C44" i="1" l="1"/>
  <c r="D45" i="1" s="1"/>
  <c r="K45" i="1" s="1"/>
  <c r="J45" i="1" s="1"/>
  <c r="B45" i="1" l="1"/>
  <c r="G45" i="1"/>
  <c r="H45" i="1" l="1"/>
  <c r="E45" i="1"/>
  <c r="F45" i="1" s="1"/>
  <c r="C45" i="1" l="1"/>
  <c r="D46" i="1" s="1"/>
  <c r="K46" i="1" s="1"/>
  <c r="J46" i="1" s="1"/>
  <c r="B46" i="1" l="1"/>
  <c r="G46" i="1"/>
  <c r="H46" i="1" l="1"/>
  <c r="E46" i="1"/>
  <c r="F46" i="1" s="1"/>
  <c r="C46" i="1" l="1"/>
  <c r="D47" i="1" s="1"/>
  <c r="K47" i="1" s="1"/>
  <c r="J47" i="1" s="1"/>
  <c r="B47" i="1" l="1"/>
  <c r="G47" i="1"/>
  <c r="H47" i="1" l="1"/>
  <c r="E47" i="1"/>
  <c r="F47" i="1" s="1"/>
  <c r="C47" i="1" l="1"/>
  <c r="D48" i="1" s="1"/>
  <c r="K48" i="1" s="1"/>
  <c r="J48" i="1" s="1"/>
  <c r="B48" i="1" l="1"/>
  <c r="G48" i="1"/>
  <c r="H48" i="1" l="1"/>
  <c r="E48" i="1"/>
  <c r="F48" i="1" s="1"/>
  <c r="C48" i="1" l="1"/>
  <c r="D49" i="1" s="1"/>
  <c r="K49" i="1" s="1"/>
  <c r="J49" i="1" s="1"/>
  <c r="B49" i="1" l="1"/>
  <c r="G49" i="1"/>
  <c r="E49" i="1" l="1"/>
  <c r="F49" i="1" s="1"/>
  <c r="H49" i="1"/>
  <c r="C49" i="1" l="1"/>
  <c r="D50" i="1" s="1"/>
  <c r="K50" i="1" s="1"/>
  <c r="J50" i="1" s="1"/>
  <c r="B50" i="1" l="1"/>
  <c r="G50" i="1"/>
  <c r="H50" i="1" l="1"/>
  <c r="E50" i="1"/>
  <c r="F50" i="1" s="1"/>
  <c r="C50" i="1" l="1"/>
  <c r="D51" i="1" s="1"/>
  <c r="K51" i="1" s="1"/>
  <c r="J51" i="1" s="1"/>
  <c r="B51" i="1" l="1"/>
  <c r="G51" i="1"/>
  <c r="E51" i="1" l="1"/>
  <c r="F51" i="1" s="1"/>
  <c r="H51" i="1"/>
  <c r="C51" i="1" l="1"/>
  <c r="D52" i="1" s="1"/>
  <c r="K52" i="1" s="1"/>
  <c r="J52" i="1" s="1"/>
  <c r="B52" i="1" l="1"/>
  <c r="G52" i="1"/>
  <c r="E52" i="1" l="1"/>
  <c r="F52" i="1" s="1"/>
  <c r="C52" i="1" s="1"/>
  <c r="D53" i="1" s="1"/>
  <c r="K53" i="1" s="1"/>
  <c r="J53" i="1" s="1"/>
  <c r="H52" i="1"/>
  <c r="B53" i="1" l="1"/>
  <c r="G53" i="1"/>
  <c r="H53" i="1" l="1"/>
  <c r="E53" i="1"/>
  <c r="F53" i="1" s="1"/>
  <c r="C53" i="1" l="1"/>
  <c r="D54" i="1" s="1"/>
  <c r="K54" i="1" s="1"/>
  <c r="J54" i="1" s="1"/>
  <c r="B54" i="1" l="1"/>
  <c r="G54" i="1"/>
  <c r="H54" i="1" l="1"/>
  <c r="E54" i="1"/>
  <c r="F54" i="1" s="1"/>
  <c r="C54" i="1" l="1"/>
  <c r="D55" i="1" s="1"/>
  <c r="B55" i="1" l="1"/>
  <c r="H55" i="1" s="1"/>
  <c r="K55" i="1"/>
  <c r="G55" i="1"/>
  <c r="E55" i="1" l="1"/>
  <c r="F55" i="1" s="1"/>
  <c r="J55" i="1"/>
  <c r="C55" i="1" l="1"/>
  <c r="D56" i="1" s="1"/>
  <c r="B56" i="1" l="1"/>
  <c r="H56" i="1" s="1"/>
  <c r="K56" i="1"/>
  <c r="G56" i="1"/>
  <c r="E56" i="1" l="1"/>
  <c r="F56" i="1" s="1"/>
  <c r="J56" i="1"/>
  <c r="C56" i="1" l="1"/>
  <c r="D57" i="1" s="1"/>
  <c r="K57" i="1" l="1"/>
  <c r="B57" i="1"/>
  <c r="H57" i="1" s="1"/>
  <c r="G57" i="1"/>
  <c r="E57" i="1" l="1"/>
  <c r="F57" i="1" s="1"/>
  <c r="J57" i="1"/>
  <c r="C57" i="1" l="1"/>
  <c r="D58" i="1" s="1"/>
  <c r="B58" i="1" l="1"/>
  <c r="H58" i="1" s="1"/>
  <c r="K58" i="1"/>
  <c r="G58" i="1"/>
  <c r="E58" i="1" l="1"/>
  <c r="F58" i="1" s="1"/>
  <c r="J58" i="1"/>
  <c r="C58" i="1" l="1"/>
</calcChain>
</file>

<file path=xl/comments1.xml><?xml version="1.0" encoding="utf-8"?>
<comments xmlns="http://schemas.openxmlformats.org/spreadsheetml/2006/main">
  <authors>
    <author>Gary Casey</author>
  </authors>
  <commentList>
    <comment ref="G3" authorId="0">
      <text>
        <r>
          <rPr>
            <b/>
            <sz val="10"/>
            <color indexed="81"/>
            <rFont val="Tahoma"/>
            <family val="2"/>
          </rPr>
          <t>Gary Casey:</t>
        </r>
        <r>
          <rPr>
            <sz val="10"/>
            <color indexed="81"/>
            <rFont val="Tahoma"/>
            <family val="2"/>
          </rPr>
          <t xml:space="preserve">
The headwind is also used to correct propeller efficiency, and the calculation can now do negative winds (tailwinds)</t>
        </r>
      </text>
    </comment>
    <comment ref="J5" authorId="0">
      <text>
        <r>
          <rPr>
            <b/>
            <sz val="10"/>
            <color indexed="81"/>
            <rFont val="Tahoma"/>
            <family val="2"/>
          </rPr>
          <t>Gary Casey:</t>
        </r>
        <r>
          <rPr>
            <sz val="10"/>
            <color indexed="81"/>
            <rFont val="Tahoma"/>
            <family val="2"/>
          </rPr>
          <t xml:space="preserve">
This is true speed in knots, not indicated airspeed. </t>
        </r>
      </text>
    </comment>
  </commentList>
</comments>
</file>

<file path=xl/sharedStrings.xml><?xml version="1.0" encoding="utf-8"?>
<sst xmlns="http://schemas.openxmlformats.org/spreadsheetml/2006/main" count="36" uniqueCount="36">
  <si>
    <t>TAKEOFF PERFORMANCE PREDICTION</t>
  </si>
  <si>
    <t>Elevation=</t>
  </si>
  <si>
    <t>Temperature=</t>
  </si>
  <si>
    <t>thrust-static=</t>
  </si>
  <si>
    <t>Sea level hp=</t>
  </si>
  <si>
    <t>Density ratio =</t>
  </si>
  <si>
    <t>Propeller eff=</t>
  </si>
  <si>
    <t>hp*550(ft-lb/sec)/(kts*8/7*88/60(ft/sec))=lb</t>
  </si>
  <si>
    <t>ACT. THRUST</t>
  </si>
  <si>
    <t>Speed(FT/SEC)</t>
  </si>
  <si>
    <t>SPD(kts)</t>
  </si>
  <si>
    <t>Distance</t>
  </si>
  <si>
    <t>act. Hp=</t>
  </si>
  <si>
    <t>SLtakeoff(kts)</t>
  </si>
  <si>
    <t>act takeoff=</t>
  </si>
  <si>
    <t>static thrust/hp=</t>
  </si>
  <si>
    <t>Accel.(ft/sec^2)</t>
  </si>
  <si>
    <t>Time(sec)</t>
  </si>
  <si>
    <t>Slope</t>
  </si>
  <si>
    <t>headwind</t>
  </si>
  <si>
    <t>kts</t>
  </si>
  <si>
    <t>wind</t>
  </si>
  <si>
    <t>ft/sec</t>
  </si>
  <si>
    <t>g. spd to takeoff</t>
  </si>
  <si>
    <t>Dynamic Thrust</t>
  </si>
  <si>
    <t>Gross Weight</t>
  </si>
  <si>
    <t>T.O. Weight=</t>
  </si>
  <si>
    <t>lb/lb</t>
  </si>
  <si>
    <t>Krolling</t>
  </si>
  <si>
    <t>Kaero</t>
  </si>
  <si>
    <t>lb/fps^2</t>
  </si>
  <si>
    <t>Thrust-dyanamic =</t>
  </si>
  <si>
    <t>Rol. Res. (lb)</t>
  </si>
  <si>
    <t>Aero. Drag (lb)</t>
  </si>
  <si>
    <t>TAS (fps))</t>
  </si>
  <si>
    <t>slope drag (lb)=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</si>
</sst>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9" fontId="0" fillId="2" borderId="0" xfId="1" applyFont="1" applyFill="1"/>
    <xf numFmtId="0" fontId="0" fillId="0" borderId="0" xfId="0" applyFill="1"/>
    <xf numFmtId="1" fontId="0" fillId="3" borderId="0" xfId="0" applyNumberFormat="1" applyFill="1"/>
    <xf numFmtId="0" fontId="0" fillId="3" borderId="0" xfId="0" applyFill="1"/>
    <xf numFmtId="2" fontId="0" fillId="3" borderId="0" xfId="0" applyNumberFormat="1" applyFill="1"/>
    <xf numFmtId="0" fontId="4" fillId="0" borderId="0" xfId="0" applyFont="1"/>
    <xf numFmtId="0" fontId="0" fillId="0" borderId="0" xfId="0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'Takeoff performance'!$H$9</c:f>
              <c:strCache>
                <c:ptCount val="1"/>
                <c:pt idx="0">
                  <c:v>g. spd to takeoff</c:v>
                </c:pt>
              </c:strCache>
            </c:strRef>
          </c:tx>
          <c:marker>
            <c:symbol val="none"/>
          </c:marker>
          <c:xVal>
            <c:numRef>
              <c:f>'Takeoff performance'!$G$10:$G$58</c:f>
              <c:numCache>
                <c:formatCode>0</c:formatCode>
                <c:ptCount val="49"/>
                <c:pt idx="0" formatCode="General">
                  <c:v>0</c:v>
                </c:pt>
                <c:pt idx="1">
                  <c:v>3.6834877063010114</c:v>
                </c:pt>
                <c:pt idx="2">
                  <c:v>14.531557626386249</c:v>
                </c:pt>
                <c:pt idx="3">
                  <c:v>32.534773168878338</c:v>
                </c:pt>
                <c:pt idx="4">
                  <c:v>57.67442487394564</c:v>
                </c:pt>
                <c:pt idx="5">
                  <c:v>89.922609376671147</c:v>
                </c:pt>
                <c:pt idx="6">
                  <c:v>129.24235573087239</c:v>
                </c:pt>
                <c:pt idx="7">
                  <c:v>175.58779785805041</c:v>
                </c:pt>
                <c:pt idx="8">
                  <c:v>228.90439138904406</c:v>
                </c:pt>
                <c:pt idx="9">
                  <c:v>289.12917269900663</c:v>
                </c:pt>
                <c:pt idx="10">
                  <c:v>356.19105750786684</c:v>
                </c:pt>
                <c:pt idx="11">
                  <c:v>430.01117603581463</c:v>
                </c:pt>
                <c:pt idx="12">
                  <c:v>510.50324137267467</c:v>
                </c:pt>
                <c:pt idx="13">
                  <c:v>597.57394744604221</c:v>
                </c:pt>
                <c:pt idx="14">
                  <c:v>691.12339275905083</c:v>
                </c:pt>
                <c:pt idx="15">
                  <c:v>791.04552591642255</c:v>
                </c:pt>
                <c:pt idx="16">
                  <c:v>897.22860886733383</c:v>
                </c:pt>
                <c:pt idx="17">
                  <c:v>1009.5556937645206</c:v>
                </c:pt>
                <c:pt idx="18">
                  <c:v>1127.8783722115115</c:v>
                </c:pt>
                <c:pt idx="19">
                  <c:v>1251.8635148339654</c:v>
                </c:pt>
                <c:pt idx="20">
                  <c:v>1381.0545433258098</c:v>
                </c:pt>
                <c:pt idx="21">
                  <c:v>1515.0524526452807</c:v>
                </c:pt>
                <c:pt idx="22">
                  <c:v>1653.503863691386</c:v>
                </c:pt>
                <c:pt idx="23">
                  <c:v>1796.092507747127</c:v>
                </c:pt>
                <c:pt idx="24">
                  <c:v>1942.5329523770624</c:v>
                </c:pt>
                <c:pt idx="25">
                  <c:v>2092.565848337304</c:v>
                </c:pt>
                <c:pt idx="26">
                  <c:v>2245.9542419465201</c:v>
                </c:pt>
                <c:pt idx="27">
                  <c:v>2402.4806542034421</c:v>
                </c:pt>
                <c:pt idx="28">
                  <c:v>2561.9447246728473</c:v>
                </c:pt>
                <c:pt idx="29">
                  <c:v>2724.1612799327618</c:v>
                </c:pt>
                <c:pt idx="30">
                  <c:v>2888.9587270102829</c:v>
                </c:pt>
                <c:pt idx="31">
                  <c:v>3056.1776996632948</c:v>
                </c:pt>
                <c:pt idx="32">
                  <c:v>3225.6699043049894</c:v>
                </c:pt>
                <c:pt idx="33">
                  <c:v>3397.2971257091494</c:v>
                </c:pt>
                <c:pt idx="34">
                  <c:v>3570.9303621998793</c:v>
                </c:pt>
                <c:pt idx="35">
                  <c:v>3746.4490669980696</c:v>
                </c:pt>
                <c:pt idx="36">
                  <c:v>3923.7404775466321</c:v>
                </c:pt>
                <c:pt idx="37">
                  <c:v>4102.6990184918232</c:v>
                </c:pt>
                <c:pt idx="38">
                  <c:v>4283.2257669184437</c:v>
                </c:pt>
                <c:pt idx="39">
                  <c:v>4465.2279706731242</c:v>
                </c:pt>
                <c:pt idx="40">
                  <c:v>4648.6186123396428</c:v>
                </c:pt>
                <c:pt idx="41">
                  <c:v>4833.3160127805759</c:v>
                </c:pt>
                <c:pt idx="42">
                  <c:v>5019.2434692228544</c:v>
                </c:pt>
                <c:pt idx="43">
                  <c:v>5206.3289237088993</c:v>
                </c:pt>
                <c:pt idx="44">
                  <c:v>5394.5046584102902</c:v>
                </c:pt>
                <c:pt idx="45">
                  <c:v>5583.7070148450703</c:v>
                </c:pt>
                <c:pt idx="46">
                  <c:v>5773.8761344814238</c:v>
                </c:pt>
                <c:pt idx="47">
                  <c:v>5964.955718571282</c:v>
                </c:pt>
                <c:pt idx="48">
                  <c:v>6156.8928053541476</c:v>
                </c:pt>
              </c:numCache>
            </c:numRef>
          </c:xVal>
          <c:yVal>
            <c:numRef>
              <c:f>'Takeoff performance'!$H$10:$H$58</c:f>
              <c:numCache>
                <c:formatCode>0</c:formatCode>
                <c:ptCount val="49"/>
                <c:pt idx="0">
                  <c:v>79.900264092682548</c:v>
                </c:pt>
                <c:pt idx="1">
                  <c:v>75.624511715846111</c:v>
                </c:pt>
                <c:pt idx="2">
                  <c:v>71.351614860326379</c:v>
                </c:pt>
                <c:pt idx="3">
                  <c:v>67.087122052747034</c:v>
                </c:pt>
                <c:pt idx="4">
                  <c:v>62.836548984526402</c:v>
                </c:pt>
                <c:pt idx="5">
                  <c:v>58.60534996463214</c:v>
                </c:pt>
                <c:pt idx="6">
                  <c:v>54.398889957197383</c:v>
                </c:pt>
                <c:pt idx="7">
                  <c:v>50.222417508239381</c:v>
                </c:pt>
                <c:pt idx="8">
                  <c:v>46.081038850371918</c:v>
                </c:pt>
                <c:pt idx="9">
                  <c:v>41.979693453787817</c:v>
                </c:pt>
                <c:pt idx="10">
                  <c:v>37.923131266460004</c:v>
                </c:pt>
                <c:pt idx="11">
                  <c:v>33.915891857149248</c:v>
                </c:pt>
                <c:pt idx="12">
                  <c:v>29.962285642189649</c:v>
                </c:pt>
                <c:pt idx="13">
                  <c:v>26.066377341998255</c:v>
                </c:pt>
                <c:pt idx="14">
                  <c:v>22.231971776708832</c:v>
                </c:pt>
                <c:pt idx="15">
                  <c:v>18.462602073155992</c:v>
                </c:pt>
                <c:pt idx="16">
                  <c:v>14.761520318508218</c:v>
                </c:pt>
                <c:pt idx="17">
                  <c:v>11.131690659986276</c:v>
                </c:pt>
                <c:pt idx="18">
                  <c:v>7.6076871056737048</c:v>
                </c:pt>
                <c:pt idx="19">
                  <c:v>4.3753413597179218</c:v>
                </c:pt>
                <c:pt idx="20">
                  <c:v>1.3961187387872798</c:v>
                </c:pt>
                <c:pt idx="21">
                  <c:v>-1.3601414459725873</c:v>
                </c:pt>
                <c:pt idx="22">
                  <c:v>-3.917718548674145</c:v>
                </c:pt>
                <c:pt idx="23">
                  <c:v>-6.2966126506517099</c:v>
                </c:pt>
                <c:pt idx="24">
                  <c:v>-8.5136169610653667</c:v>
                </c:pt>
                <c:pt idx="25">
                  <c:v>-10.58306026067612</c:v>
                </c:pt>
                <c:pt idx="26">
                  <c:v>-12.517335746773682</c:v>
                </c:pt>
                <c:pt idx="27">
                  <c:v>-14.327287056233786</c:v>
                </c:pt>
                <c:pt idx="28">
                  <c:v>-16.022496113941344</c:v>
                </c:pt>
                <c:pt idx="29">
                  <c:v>-17.611501863091689</c:v>
                </c:pt>
                <c:pt idx="30">
                  <c:v>-19.1019693054036</c:v>
                </c:pt>
                <c:pt idx="31">
                  <c:v>-20.500822152029741</c:v>
                </c:pt>
                <c:pt idx="32">
                  <c:v>-21.814348382809158</c:v>
                </c:pt>
                <c:pt idx="33">
                  <c:v>-23.04828533451672</c:v>
                </c:pt>
                <c:pt idx="34">
                  <c:v>-24.207889111102745</c:v>
                </c:pt>
                <c:pt idx="35">
                  <c:v>-25.297991837736603</c:v>
                </c:pt>
                <c:pt idx="36">
                  <c:v>-26.323049381433293</c:v>
                </c:pt>
                <c:pt idx="37">
                  <c:v>-27.287181515531657</c:v>
                </c:pt>
                <c:pt idx="38">
                  <c:v>-28.194206035412194</c:v>
                </c:pt>
                <c:pt idx="39">
                  <c:v>-29.047667986511783</c:v>
                </c:pt>
                <c:pt idx="40">
                  <c:v>-29.850864907491797</c:v>
                </c:pt>
                <c:pt idx="41">
                  <c:v>-30.606868796893053</c:v>
                </c:pt>
                <c:pt idx="42">
                  <c:v>-31.318545363641846</c:v>
                </c:pt>
                <c:pt idx="43">
                  <c:v>-31.988571008205895</c:v>
                </c:pt>
                <c:pt idx="44">
                  <c:v>-32.619447893316277</c:v>
                </c:pt>
                <c:pt idx="45">
                  <c:v>-33.213517394635659</c:v>
                </c:pt>
                <c:pt idx="46">
                  <c:v>-33.772972167921296</c:v>
                </c:pt>
                <c:pt idx="47">
                  <c:v>-34.299867026658546</c:v>
                </c:pt>
                <c:pt idx="48">
                  <c:v>-34.796128790259417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30944"/>
        <c:axId val="59332480"/>
      </c:scatterChart>
      <c:valAx>
        <c:axId val="59330944"/>
        <c:scaling>
          <c:orientation val="minMax"/>
          <c:max val="400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9332480"/>
        <c:crosses val="autoZero"/>
        <c:crossBetween val="midCat"/>
      </c:valAx>
      <c:valAx>
        <c:axId val="59332480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9330944"/>
        <c:crosses val="autoZero"/>
        <c:crossBetween val="midCat"/>
        <c:majorUnit val="1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171449</xdr:colOff>
      <xdr:row>0</xdr:row>
      <xdr:rowOff>123825</xdr:rowOff>
    </xdr:from>
    <xdr:to>
      <xdr:col>28</xdr:col>
      <xdr:colOff>28575</xdr:colOff>
      <xdr:row>41</xdr:row>
      <xdr:rowOff>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B3" sqref="B3"/>
    </sheetView>
  </sheetViews>
  <sheetFormatPr defaultRowHeight="15" x14ac:dyDescent="0.25"/>
  <cols>
    <col min="1" max="1" width="17.85546875" customWidth="1"/>
    <col min="2" max="2" width="13.7109375" customWidth="1"/>
    <col min="3" max="3" width="13.28515625" customWidth="1"/>
    <col min="6" max="6" width="9.5703125" bestFit="1" customWidth="1"/>
    <col min="10" max="10" width="10.85546875" customWidth="1"/>
    <col min="11" max="11" width="7.28515625" customWidth="1"/>
  </cols>
  <sheetData>
    <row r="1" spans="1:11" ht="23.25" x14ac:dyDescent="0.35">
      <c r="A1" s="11" t="s">
        <v>0</v>
      </c>
    </row>
    <row r="2" spans="1:11" x14ac:dyDescent="0.25">
      <c r="A2" t="s">
        <v>1</v>
      </c>
      <c r="B2" s="3">
        <v>0</v>
      </c>
      <c r="C2" t="s">
        <v>2</v>
      </c>
      <c r="D2" s="3">
        <v>59</v>
      </c>
      <c r="F2" s="2" t="s">
        <v>18</v>
      </c>
      <c r="G2" s="6">
        <v>0</v>
      </c>
      <c r="H2" t="s">
        <v>15</v>
      </c>
      <c r="I2" s="7">
        <v>2.4</v>
      </c>
    </row>
    <row r="3" spans="1:11" x14ac:dyDescent="0.25">
      <c r="A3" t="s">
        <v>26</v>
      </c>
      <c r="B3" s="3">
        <v>3200</v>
      </c>
      <c r="C3" t="s">
        <v>13</v>
      </c>
      <c r="D3" s="3">
        <v>80</v>
      </c>
      <c r="E3" t="s">
        <v>19</v>
      </c>
      <c r="F3" t="s">
        <v>20</v>
      </c>
      <c r="G3" s="3">
        <v>0</v>
      </c>
      <c r="H3" t="s">
        <v>21</v>
      </c>
      <c r="I3" t="s">
        <v>22</v>
      </c>
      <c r="J3" s="9">
        <f>G3*8/7*88/60</f>
        <v>0</v>
      </c>
    </row>
    <row r="4" spans="1:11" x14ac:dyDescent="0.25">
      <c r="A4" t="s">
        <v>25</v>
      </c>
      <c r="B4" s="3">
        <v>3200</v>
      </c>
      <c r="C4" t="s">
        <v>4</v>
      </c>
      <c r="D4" s="3">
        <v>310</v>
      </c>
      <c r="E4" t="s">
        <v>28</v>
      </c>
      <c r="F4" t="s">
        <v>27</v>
      </c>
      <c r="G4">
        <v>0.01</v>
      </c>
    </row>
    <row r="5" spans="1:11" x14ac:dyDescent="0.25">
      <c r="C5" t="s">
        <v>6</v>
      </c>
      <c r="D5" s="7">
        <v>0.5</v>
      </c>
      <c r="E5" t="s">
        <v>29</v>
      </c>
      <c r="F5" t="s">
        <v>30</v>
      </c>
      <c r="G5">
        <v>8.9999999999999993E-3</v>
      </c>
      <c r="I5" s="12" t="s">
        <v>14</v>
      </c>
      <c r="J5" s="8">
        <f>D3/(J7^0.5)*(B3/B4)^0.5-G3</f>
        <v>79.959923183591641</v>
      </c>
    </row>
    <row r="6" spans="1:11" x14ac:dyDescent="0.25">
      <c r="A6" t="s">
        <v>3</v>
      </c>
      <c r="B6" s="8">
        <f>D6*I2*(J7^0.33)</f>
        <v>744.24609382708763</v>
      </c>
      <c r="C6" t="s">
        <v>12</v>
      </c>
      <c r="D6" s="8">
        <f>D4</f>
        <v>310</v>
      </c>
      <c r="I6" s="12" t="s">
        <v>35</v>
      </c>
      <c r="J6" s="9">
        <f>B3*G2</f>
        <v>0</v>
      </c>
    </row>
    <row r="7" spans="1:11" x14ac:dyDescent="0.25">
      <c r="A7" t="s">
        <v>31</v>
      </c>
      <c r="B7" t="s">
        <v>7</v>
      </c>
      <c r="I7" s="12" t="s">
        <v>5</v>
      </c>
      <c r="J7" s="10">
        <f>((29.95-B2/1000)/29.92*(460+59)/(460+D2))</f>
        <v>1.0010026737967914</v>
      </c>
    </row>
    <row r="9" spans="1:11" s="4" customFormat="1" ht="30" x14ac:dyDescent="0.25">
      <c r="A9" s="5" t="s">
        <v>17</v>
      </c>
      <c r="B9" s="5" t="s">
        <v>10</v>
      </c>
      <c r="C9" s="5" t="s">
        <v>16</v>
      </c>
      <c r="D9" s="5" t="s">
        <v>9</v>
      </c>
      <c r="E9" s="5" t="s">
        <v>24</v>
      </c>
      <c r="F9" s="5" t="s">
        <v>8</v>
      </c>
      <c r="G9" s="5" t="s">
        <v>11</v>
      </c>
      <c r="H9" s="5" t="s">
        <v>23</v>
      </c>
      <c r="I9" s="4" t="s">
        <v>32</v>
      </c>
      <c r="J9" s="4" t="s">
        <v>33</v>
      </c>
      <c r="K9" s="4" t="s">
        <v>34</v>
      </c>
    </row>
    <row r="10" spans="1:11" x14ac:dyDescent="0.25">
      <c r="A10">
        <v>0</v>
      </c>
      <c r="B10" s="2">
        <f>D10*7/8*60/88</f>
        <v>5.9659090909090919E-2</v>
      </c>
      <c r="C10" s="1">
        <f t="shared" ref="C10:C54" si="0">(F10-I10-J10-J$6)/(B$3/32.2)</f>
        <v>7.1669754126020235</v>
      </c>
      <c r="D10" s="1">
        <v>0.1</v>
      </c>
      <c r="E10" s="2">
        <f t="shared" ref="E10:E54" si="1">IF((K10)&gt;0,D$6*550*D$5/(K10),D$6*550*D$5)</f>
        <v>852500</v>
      </c>
      <c r="F10" s="2">
        <f t="shared" ref="F10:F41" si="2">IF(B$6&gt;E10,E10,B$6)</f>
        <v>744.24609382708763</v>
      </c>
      <c r="G10">
        <v>0</v>
      </c>
      <c r="H10" s="2">
        <f t="shared" ref="H10:H54" si="3">J$5-B10</f>
        <v>79.900264092682548</v>
      </c>
      <c r="I10" s="1">
        <f t="shared" ref="I10:I54" si="4">B$3*G$4</f>
        <v>32</v>
      </c>
      <c r="J10" s="1">
        <f t="shared" ref="J10:J54" si="5">IF(K10&gt;0,G$5*J$7*K10^2,-G$5*J$7*K10^2)</f>
        <v>9.0090240641711242E-5</v>
      </c>
      <c r="K10" s="2">
        <f t="shared" ref="K10:K54" si="6">D10+J$3</f>
        <v>0.1</v>
      </c>
    </row>
    <row r="11" spans="1:11" x14ac:dyDescent="0.25">
      <c r="A11">
        <v>1</v>
      </c>
      <c r="B11" s="2">
        <f>D11*7/8*60/88</f>
        <v>4.3354114677455255</v>
      </c>
      <c r="C11" s="1">
        <f t="shared" si="0"/>
        <v>7.1621890149664269</v>
      </c>
      <c r="D11" s="1">
        <f>C10+D10</f>
        <v>7.2669754126020232</v>
      </c>
      <c r="E11" s="2">
        <f t="shared" si="1"/>
        <v>11731.152943240146</v>
      </c>
      <c r="F11" s="2">
        <f t="shared" si="2"/>
        <v>744.24609382708763</v>
      </c>
      <c r="G11" s="2">
        <f>G10+((D10+D11)/2)</f>
        <v>3.6834877063010114</v>
      </c>
      <c r="H11" s="2">
        <f t="shared" si="3"/>
        <v>75.624511715846111</v>
      </c>
      <c r="I11" s="1">
        <f t="shared" si="4"/>
        <v>32</v>
      </c>
      <c r="J11" s="1">
        <f t="shared" si="5"/>
        <v>0.47575693601425528</v>
      </c>
      <c r="K11" s="2">
        <f t="shared" si="6"/>
        <v>7.2669754126020232</v>
      </c>
    </row>
    <row r="12" spans="1:11" x14ac:dyDescent="0.25">
      <c r="A12">
        <v>2</v>
      </c>
      <c r="B12" s="2">
        <f t="shared" ref="B12:B41" si="7">D12*7/8*60/88</f>
        <v>8.608308323265268</v>
      </c>
      <c r="C12" s="1">
        <f t="shared" si="0"/>
        <v>7.1481022298472805</v>
      </c>
      <c r="D12" s="1">
        <f t="shared" ref="D12:D50" si="8">C11+D11</f>
        <v>14.42916442756845</v>
      </c>
      <c r="E12" s="2">
        <f t="shared" si="1"/>
        <v>5908.1730219333303</v>
      </c>
      <c r="F12" s="2">
        <f t="shared" si="2"/>
        <v>744.24609382708763</v>
      </c>
      <c r="G12" s="2">
        <f t="shared" ref="G12:G41" si="9">G11+((D11+D12)/2)</f>
        <v>14.531557626386249</v>
      </c>
      <c r="H12" s="2">
        <f t="shared" si="3"/>
        <v>71.351614860326379</v>
      </c>
      <c r="I12" s="1">
        <f t="shared" si="4"/>
        <v>32</v>
      </c>
      <c r="J12" s="1">
        <f t="shared" si="5"/>
        <v>1.8756858919543051</v>
      </c>
      <c r="K12" s="2">
        <f t="shared" si="6"/>
        <v>14.42916442756845</v>
      </c>
    </row>
    <row r="13" spans="1:11" x14ac:dyDescent="0.25">
      <c r="A13">
        <v>3</v>
      </c>
      <c r="B13" s="2">
        <f t="shared" si="7"/>
        <v>12.872801130844612</v>
      </c>
      <c r="C13" s="1">
        <f t="shared" si="0"/>
        <v>7.1247700953031483</v>
      </c>
      <c r="D13" s="1">
        <f t="shared" si="8"/>
        <v>21.577266657415731</v>
      </c>
      <c r="E13" s="2">
        <f t="shared" si="1"/>
        <v>3950.9174796568154</v>
      </c>
      <c r="F13" s="2">
        <f t="shared" si="2"/>
        <v>744.24609382708763</v>
      </c>
      <c r="G13" s="2">
        <f t="shared" si="9"/>
        <v>32.534773168878338</v>
      </c>
      <c r="H13" s="2">
        <f t="shared" si="3"/>
        <v>67.087122052747034</v>
      </c>
      <c r="I13" s="1">
        <f t="shared" si="4"/>
        <v>32</v>
      </c>
      <c r="J13" s="1">
        <f t="shared" si="5"/>
        <v>4.1944073373338338</v>
      </c>
      <c r="K13" s="2">
        <f t="shared" si="6"/>
        <v>21.577266657415731</v>
      </c>
    </row>
    <row r="14" spans="1:11" x14ac:dyDescent="0.25">
      <c r="A14">
        <v>4</v>
      </c>
      <c r="B14" s="2">
        <f t="shared" si="7"/>
        <v>17.123374199065243</v>
      </c>
      <c r="C14" s="1">
        <f t="shared" si="0"/>
        <v>7.0922955000132379</v>
      </c>
      <c r="D14" s="1">
        <f t="shared" si="8"/>
        <v>28.702036752718879</v>
      </c>
      <c r="E14" s="2">
        <f t="shared" si="1"/>
        <v>2970.1724910488961</v>
      </c>
      <c r="F14" s="2">
        <f t="shared" si="2"/>
        <v>744.24609382708763</v>
      </c>
      <c r="G14" s="2">
        <f t="shared" si="9"/>
        <v>57.67442487394564</v>
      </c>
      <c r="H14" s="2">
        <f t="shared" si="3"/>
        <v>62.836548984526402</v>
      </c>
      <c r="I14" s="1">
        <f t="shared" si="4"/>
        <v>32</v>
      </c>
      <c r="J14" s="1">
        <f t="shared" si="5"/>
        <v>7.4216963102441618</v>
      </c>
      <c r="K14" s="2">
        <f t="shared" si="6"/>
        <v>28.702036752718879</v>
      </c>
    </row>
    <row r="15" spans="1:11" x14ac:dyDescent="0.25">
      <c r="A15">
        <v>5</v>
      </c>
      <c r="B15" s="2">
        <f t="shared" si="7"/>
        <v>21.354573218959501</v>
      </c>
      <c r="C15" s="1">
        <f t="shared" si="0"/>
        <v>7.0508282029382521</v>
      </c>
      <c r="D15" s="1">
        <f t="shared" si="8"/>
        <v>35.794332252732119</v>
      </c>
      <c r="E15" s="2">
        <f t="shared" si="1"/>
        <v>2381.6619736911844</v>
      </c>
      <c r="F15" s="2">
        <f t="shared" si="2"/>
        <v>744.24609382708763</v>
      </c>
      <c r="G15" s="2">
        <f t="shared" si="9"/>
        <v>89.922609376671147</v>
      </c>
      <c r="H15" s="2">
        <f t="shared" si="3"/>
        <v>58.60534996463214</v>
      </c>
      <c r="I15" s="1">
        <f t="shared" si="4"/>
        <v>32</v>
      </c>
      <c r="J15" s="1">
        <f t="shared" si="5"/>
        <v>11.542669932603131</v>
      </c>
      <c r="K15" s="2">
        <f t="shared" si="6"/>
        <v>35.794332252732119</v>
      </c>
    </row>
    <row r="16" spans="1:11" x14ac:dyDescent="0.25">
      <c r="A16">
        <v>6</v>
      </c>
      <c r="B16" s="2">
        <f t="shared" si="7"/>
        <v>25.561033226394258</v>
      </c>
      <c r="C16" s="1">
        <f t="shared" si="0"/>
        <v>7.0005633430153269</v>
      </c>
      <c r="D16" s="1">
        <f t="shared" si="8"/>
        <v>42.845160455670367</v>
      </c>
      <c r="E16" s="2">
        <f t="shared" si="1"/>
        <v>1989.7229720543044</v>
      </c>
      <c r="F16" s="2">
        <f t="shared" si="2"/>
        <v>744.24609382708763</v>
      </c>
      <c r="G16" s="2">
        <f t="shared" si="9"/>
        <v>129.24235573087239</v>
      </c>
      <c r="H16" s="2">
        <f t="shared" si="3"/>
        <v>54.398889957197383</v>
      </c>
      <c r="I16" s="1">
        <f t="shared" si="4"/>
        <v>32</v>
      </c>
      <c r="J16" s="1">
        <f t="shared" si="5"/>
        <v>16.537935515005522</v>
      </c>
      <c r="K16" s="2">
        <f t="shared" si="6"/>
        <v>42.845160455670367</v>
      </c>
    </row>
    <row r="17" spans="1:11" x14ac:dyDescent="0.25">
      <c r="A17">
        <v>7</v>
      </c>
      <c r="B17" s="2">
        <f t="shared" si="7"/>
        <v>29.73750567535226</v>
      </c>
      <c r="C17" s="1">
        <f t="shared" si="0"/>
        <v>6.9417394646159325</v>
      </c>
      <c r="D17" s="1">
        <f t="shared" si="8"/>
        <v>49.845723798685697</v>
      </c>
      <c r="E17" s="2">
        <f t="shared" si="1"/>
        <v>1710.2771010870108</v>
      </c>
      <c r="F17" s="2">
        <f t="shared" si="2"/>
        <v>744.24609382708763</v>
      </c>
      <c r="G17" s="2">
        <f t="shared" si="9"/>
        <v>175.58779785805041</v>
      </c>
      <c r="H17" s="2">
        <f t="shared" si="3"/>
        <v>50.222417508239381</v>
      </c>
      <c r="I17" s="1">
        <f t="shared" si="4"/>
        <v>32</v>
      </c>
      <c r="J17" s="1">
        <f t="shared" si="5"/>
        <v>22.383786784510558</v>
      </c>
      <c r="K17" s="2">
        <f t="shared" si="6"/>
        <v>49.845723798685697</v>
      </c>
    </row>
    <row r="18" spans="1:11" x14ac:dyDescent="0.25">
      <c r="A18">
        <v>8</v>
      </c>
      <c r="B18" s="2">
        <f t="shared" si="7"/>
        <v>33.878884333219723</v>
      </c>
      <c r="C18" s="1">
        <f t="shared" si="0"/>
        <v>6.8746360933219268</v>
      </c>
      <c r="D18" s="1">
        <f t="shared" si="8"/>
        <v>56.787463263301632</v>
      </c>
      <c r="E18" s="2">
        <f t="shared" si="1"/>
        <v>1501.2116249096835</v>
      </c>
      <c r="F18" s="2">
        <f t="shared" si="2"/>
        <v>744.24609382708763</v>
      </c>
      <c r="G18" s="2">
        <f t="shared" si="9"/>
        <v>228.90439138904406</v>
      </c>
      <c r="H18" s="2">
        <f t="shared" si="3"/>
        <v>46.081038850371918</v>
      </c>
      <c r="I18" s="1">
        <f t="shared" si="4"/>
        <v>32</v>
      </c>
      <c r="J18" s="1">
        <f t="shared" si="5"/>
        <v>29.052444801306095</v>
      </c>
      <c r="K18" s="2">
        <f t="shared" si="6"/>
        <v>56.787463263301632</v>
      </c>
    </row>
    <row r="19" spans="1:11" x14ac:dyDescent="0.25">
      <c r="A19">
        <v>9</v>
      </c>
      <c r="B19" s="2">
        <f t="shared" si="7"/>
        <v>37.980229729803824</v>
      </c>
      <c r="C19" s="1">
        <f t="shared" si="0"/>
        <v>6.7995709044732893</v>
      </c>
      <c r="D19" s="1">
        <f t="shared" si="8"/>
        <v>63.662099356623557</v>
      </c>
      <c r="E19" s="2">
        <f t="shared" si="1"/>
        <v>1339.1012998557419</v>
      </c>
      <c r="F19" s="2">
        <f t="shared" si="2"/>
        <v>744.24609382708763</v>
      </c>
      <c r="G19" s="2">
        <f t="shared" si="9"/>
        <v>289.12917269900663</v>
      </c>
      <c r="H19" s="2">
        <f t="shared" si="3"/>
        <v>41.979693453787817</v>
      </c>
      <c r="I19" s="1">
        <f t="shared" si="4"/>
        <v>32</v>
      </c>
      <c r="J19" s="1">
        <f t="shared" si="5"/>
        <v>36.512339345270149</v>
      </c>
      <c r="K19" s="2">
        <f t="shared" si="6"/>
        <v>63.662099356623557</v>
      </c>
    </row>
    <row r="20" spans="1:11" x14ac:dyDescent="0.25">
      <c r="A20">
        <v>10</v>
      </c>
      <c r="B20" s="2">
        <f t="shared" si="7"/>
        <v>42.036791917131637</v>
      </c>
      <c r="C20" s="1">
        <f t="shared" si="0"/>
        <v>6.7168965337018438</v>
      </c>
      <c r="D20" s="1">
        <f t="shared" si="8"/>
        <v>70.461670261096842</v>
      </c>
      <c r="E20" s="2">
        <f t="shared" si="1"/>
        <v>1209.8776495661366</v>
      </c>
      <c r="F20" s="2">
        <f t="shared" si="2"/>
        <v>744.24609382708763</v>
      </c>
      <c r="G20" s="2">
        <f t="shared" si="9"/>
        <v>356.19105750786684</v>
      </c>
      <c r="H20" s="2">
        <f t="shared" si="3"/>
        <v>37.923131266460004</v>
      </c>
      <c r="I20" s="1">
        <f t="shared" si="4"/>
        <v>32</v>
      </c>
      <c r="J20" s="1">
        <f t="shared" si="5"/>
        <v>44.728425881562927</v>
      </c>
      <c r="K20" s="2">
        <f t="shared" si="6"/>
        <v>70.461670261096842</v>
      </c>
    </row>
    <row r="21" spans="1:11" x14ac:dyDescent="0.25">
      <c r="A21">
        <v>11</v>
      </c>
      <c r="B21" s="2">
        <f t="shared" si="7"/>
        <v>46.044031326442393</v>
      </c>
      <c r="C21" s="1">
        <f t="shared" si="0"/>
        <v>6.6269970841227614</v>
      </c>
      <c r="D21" s="1">
        <f t="shared" si="8"/>
        <v>77.178566794798684</v>
      </c>
      <c r="E21" s="2">
        <f t="shared" si="1"/>
        <v>1104.5812787203154</v>
      </c>
      <c r="F21" s="2">
        <f t="shared" si="2"/>
        <v>744.24609382708763</v>
      </c>
      <c r="G21" s="2">
        <f t="shared" si="9"/>
        <v>430.01117603581463</v>
      </c>
      <c r="H21" s="2">
        <f t="shared" si="3"/>
        <v>33.915891857149248</v>
      </c>
      <c r="I21" s="1">
        <f t="shared" si="4"/>
        <v>32</v>
      </c>
      <c r="J21" s="1">
        <f t="shared" si="5"/>
        <v>53.662532672030736</v>
      </c>
      <c r="K21" s="2">
        <f t="shared" si="6"/>
        <v>77.178566794798684</v>
      </c>
    </row>
    <row r="22" spans="1:11" x14ac:dyDescent="0.25">
      <c r="A22">
        <v>12</v>
      </c>
      <c r="B22" s="2">
        <f t="shared" si="7"/>
        <v>49.997637541401993</v>
      </c>
      <c r="C22" s="1">
        <f t="shared" si="0"/>
        <v>6.5302843888922117</v>
      </c>
      <c r="D22" s="1">
        <f t="shared" si="8"/>
        <v>83.805563878921447</v>
      </c>
      <c r="E22" s="2">
        <f t="shared" si="1"/>
        <v>1017.2355635380654</v>
      </c>
      <c r="F22" s="2">
        <f t="shared" si="2"/>
        <v>744.24609382708763</v>
      </c>
      <c r="G22" s="2">
        <f t="shared" si="9"/>
        <v>510.50324137267467</v>
      </c>
      <c r="H22" s="2">
        <f t="shared" si="3"/>
        <v>29.962285642189649</v>
      </c>
      <c r="I22" s="1">
        <f t="shared" si="4"/>
        <v>32</v>
      </c>
      <c r="J22" s="1">
        <f t="shared" si="5"/>
        <v>63.273732198048016</v>
      </c>
      <c r="K22" s="2">
        <f t="shared" si="6"/>
        <v>83.805563878921447</v>
      </c>
    </row>
    <row r="23" spans="1:11" x14ac:dyDescent="0.25">
      <c r="A23">
        <v>13</v>
      </c>
      <c r="B23" s="2">
        <f t="shared" si="7"/>
        <v>53.893545841593387</v>
      </c>
      <c r="C23" s="1">
        <f t="shared" si="0"/>
        <v>6.4271940903898965</v>
      </c>
      <c r="D23" s="1">
        <f t="shared" si="8"/>
        <v>90.33584826781366</v>
      </c>
      <c r="E23" s="2">
        <f t="shared" si="1"/>
        <v>943.70066407373599</v>
      </c>
      <c r="F23" s="2">
        <f t="shared" si="2"/>
        <v>744.24609382708763</v>
      </c>
      <c r="G23" s="2">
        <f t="shared" si="9"/>
        <v>597.57394744604221</v>
      </c>
      <c r="H23" s="2">
        <f t="shared" si="3"/>
        <v>26.066377341998255</v>
      </c>
      <c r="I23" s="1">
        <f t="shared" si="4"/>
        <v>32</v>
      </c>
      <c r="J23" s="1">
        <f t="shared" si="5"/>
        <v>73.518730806973679</v>
      </c>
      <c r="K23" s="2">
        <f t="shared" si="6"/>
        <v>90.33584826781366</v>
      </c>
    </row>
    <row r="24" spans="1:11" x14ac:dyDescent="0.25">
      <c r="A24">
        <v>14</v>
      </c>
      <c r="B24" s="2">
        <f t="shared" si="7"/>
        <v>57.727951406882809</v>
      </c>
      <c r="C24" s="1">
        <f t="shared" si="0"/>
        <v>6.3181815983362002</v>
      </c>
      <c r="D24" s="1">
        <f t="shared" si="8"/>
        <v>96.763042358203563</v>
      </c>
      <c r="E24" s="2">
        <f t="shared" si="1"/>
        <v>881.01818548052825</v>
      </c>
      <c r="F24" s="2">
        <f t="shared" si="2"/>
        <v>744.24609382708763</v>
      </c>
      <c r="G24" s="2">
        <f t="shared" si="9"/>
        <v>691.12339275905083</v>
      </c>
      <c r="H24" s="2">
        <f t="shared" si="3"/>
        <v>22.231971776708832</v>
      </c>
      <c r="I24" s="1">
        <f t="shared" si="4"/>
        <v>32</v>
      </c>
      <c r="J24" s="1">
        <f t="shared" si="5"/>
        <v>84.352270389949766</v>
      </c>
      <c r="K24" s="2">
        <f t="shared" si="6"/>
        <v>96.763042358203563</v>
      </c>
    </row>
    <row r="25" spans="1:11" x14ac:dyDescent="0.25">
      <c r="A25">
        <v>15</v>
      </c>
      <c r="B25" s="2">
        <f t="shared" si="7"/>
        <v>61.497321110435649</v>
      </c>
      <c r="C25" s="1">
        <f t="shared" si="0"/>
        <v>6.2037179887429321</v>
      </c>
      <c r="D25" s="1">
        <f t="shared" si="8"/>
        <v>103.08122395653976</v>
      </c>
      <c r="E25" s="2">
        <f t="shared" si="1"/>
        <v>827.01773153122815</v>
      </c>
      <c r="F25" s="2">
        <f t="shared" si="2"/>
        <v>744.24609382708763</v>
      </c>
      <c r="G25" s="2">
        <f t="shared" si="9"/>
        <v>791.04552591642255</v>
      </c>
      <c r="H25" s="2">
        <f t="shared" si="3"/>
        <v>18.462602073155992</v>
      </c>
      <c r="I25" s="1">
        <f t="shared" si="4"/>
        <v>32</v>
      </c>
      <c r="J25" s="1">
        <f t="shared" si="5"/>
        <v>95.72753593959132</v>
      </c>
      <c r="K25" s="2">
        <f t="shared" si="6"/>
        <v>103.08122395653976</v>
      </c>
    </row>
    <row r="26" spans="1:11" x14ac:dyDescent="0.25">
      <c r="A26">
        <v>16</v>
      </c>
      <c r="B26" s="2">
        <f t="shared" si="7"/>
        <v>65.198402865083423</v>
      </c>
      <c r="C26" s="1">
        <f t="shared" si="0"/>
        <v>6.0842859038081896</v>
      </c>
      <c r="D26" s="1">
        <f t="shared" si="8"/>
        <v>109.2849419452827</v>
      </c>
      <c r="E26" s="2">
        <f t="shared" si="1"/>
        <v>780.07087236852237</v>
      </c>
      <c r="F26" s="2">
        <f t="shared" si="2"/>
        <v>744.24609382708763</v>
      </c>
      <c r="G26" s="2">
        <f t="shared" si="9"/>
        <v>897.22860886733383</v>
      </c>
      <c r="H26" s="2">
        <f t="shared" si="3"/>
        <v>14.761520318508218</v>
      </c>
      <c r="I26" s="1">
        <f t="shared" si="4"/>
        <v>32</v>
      </c>
      <c r="J26" s="1">
        <f t="shared" si="5"/>
        <v>107.59656301385145</v>
      </c>
      <c r="K26" s="2">
        <f t="shared" si="6"/>
        <v>109.2849419452827</v>
      </c>
    </row>
    <row r="27" spans="1:11" x14ac:dyDescent="0.25">
      <c r="A27">
        <v>17</v>
      </c>
      <c r="B27" s="2">
        <f t="shared" si="7"/>
        <v>68.828232523605365</v>
      </c>
      <c r="C27" s="1">
        <f t="shared" si="0"/>
        <v>5.9069011958001321</v>
      </c>
      <c r="D27" s="1">
        <f t="shared" si="8"/>
        <v>115.36922784909089</v>
      </c>
      <c r="E27" s="2">
        <f t="shared" si="1"/>
        <v>738.93187628430303</v>
      </c>
      <c r="F27" s="2">
        <f t="shared" si="2"/>
        <v>738.93187628430303</v>
      </c>
      <c r="G27" s="2">
        <f t="shared" si="9"/>
        <v>1009.5556937645206</v>
      </c>
      <c r="H27" s="2">
        <f t="shared" si="3"/>
        <v>11.131690659986276</v>
      </c>
      <c r="I27" s="1">
        <f t="shared" si="4"/>
        <v>32</v>
      </c>
      <c r="J27" s="1">
        <f t="shared" si="5"/>
        <v>119.91063943460054</v>
      </c>
      <c r="K27" s="2">
        <f t="shared" si="6"/>
        <v>115.36922784909089</v>
      </c>
    </row>
    <row r="28" spans="1:11" x14ac:dyDescent="0.25">
      <c r="A28">
        <v>18</v>
      </c>
      <c r="B28" s="2">
        <f t="shared" si="7"/>
        <v>72.352236077917937</v>
      </c>
      <c r="C28" s="1">
        <f t="shared" si="0"/>
        <v>5.4180271551258814</v>
      </c>
      <c r="D28" s="1">
        <f t="shared" si="8"/>
        <v>121.27612904489102</v>
      </c>
      <c r="E28" s="2">
        <f t="shared" si="1"/>
        <v>702.94130156845824</v>
      </c>
      <c r="F28" s="2">
        <f t="shared" si="2"/>
        <v>702.94130156845824</v>
      </c>
      <c r="G28" s="2">
        <f t="shared" si="9"/>
        <v>1127.8783722115115</v>
      </c>
      <c r="H28" s="2">
        <f t="shared" si="3"/>
        <v>7.6076871056737048</v>
      </c>
      <c r="I28" s="1">
        <f t="shared" si="4"/>
        <v>32</v>
      </c>
      <c r="J28" s="1">
        <f t="shared" si="5"/>
        <v>132.5038203137124</v>
      </c>
      <c r="K28" s="2">
        <f t="shared" si="6"/>
        <v>121.27612904489102</v>
      </c>
    </row>
    <row r="29" spans="1:11" x14ac:dyDescent="0.25">
      <c r="A29">
        <v>19</v>
      </c>
      <c r="B29" s="2">
        <f t="shared" si="7"/>
        <v>75.584581823873719</v>
      </c>
      <c r="C29" s="1">
        <f t="shared" si="0"/>
        <v>4.9937445836551975</v>
      </c>
      <c r="D29" s="1">
        <f t="shared" si="8"/>
        <v>126.69415620001691</v>
      </c>
      <c r="E29" s="2">
        <f t="shared" si="1"/>
        <v>672.88028553907861</v>
      </c>
      <c r="F29" s="2">
        <f t="shared" si="2"/>
        <v>672.88028553907861</v>
      </c>
      <c r="G29" s="2">
        <f t="shared" si="9"/>
        <v>1251.8635148339654</v>
      </c>
      <c r="H29" s="2">
        <f t="shared" si="3"/>
        <v>4.3753413597179218</v>
      </c>
      <c r="I29" s="1">
        <f t="shared" si="4"/>
        <v>32</v>
      </c>
      <c r="J29" s="1">
        <f t="shared" si="5"/>
        <v>144.60753188390376</v>
      </c>
      <c r="K29" s="2">
        <f t="shared" si="6"/>
        <v>126.69415620001691</v>
      </c>
    </row>
    <row r="30" spans="1:11" x14ac:dyDescent="0.25">
      <c r="A30">
        <v>20</v>
      </c>
      <c r="B30" s="2">
        <f t="shared" si="7"/>
        <v>78.563804444804362</v>
      </c>
      <c r="C30" s="1">
        <f t="shared" si="0"/>
        <v>4.6200170715974993</v>
      </c>
      <c r="D30" s="1">
        <f t="shared" si="8"/>
        <v>131.68790078367209</v>
      </c>
      <c r="E30" s="2">
        <f t="shared" si="1"/>
        <v>647.3639528968032</v>
      </c>
      <c r="F30" s="2">
        <f t="shared" si="2"/>
        <v>647.3639528968032</v>
      </c>
      <c r="G30" s="2">
        <f t="shared" si="9"/>
        <v>1381.0545433258098</v>
      </c>
      <c r="H30" s="2">
        <f t="shared" si="3"/>
        <v>1.3961187387872798</v>
      </c>
      <c r="I30" s="1">
        <f t="shared" si="4"/>
        <v>32</v>
      </c>
      <c r="J30" s="1">
        <f t="shared" si="5"/>
        <v>156.23182155792134</v>
      </c>
      <c r="K30" s="2">
        <f t="shared" si="6"/>
        <v>131.68790078367209</v>
      </c>
    </row>
    <row r="31" spans="1:11" x14ac:dyDescent="0.25">
      <c r="A31">
        <v>21</v>
      </c>
      <c r="B31" s="2">
        <f t="shared" si="7"/>
        <v>81.320064629564229</v>
      </c>
      <c r="C31" s="1">
        <f t="shared" si="0"/>
        <v>4.2869863816711806</v>
      </c>
      <c r="D31" s="1">
        <f t="shared" si="8"/>
        <v>136.30791785526958</v>
      </c>
      <c r="E31" s="2">
        <f t="shared" si="1"/>
        <v>625.42221568168634</v>
      </c>
      <c r="F31" s="2">
        <f t="shared" si="2"/>
        <v>625.42221568168634</v>
      </c>
      <c r="G31" s="2">
        <f t="shared" si="9"/>
        <v>1515.0524526452807</v>
      </c>
      <c r="H31" s="2">
        <f t="shared" si="3"/>
        <v>-1.3601414459725873</v>
      </c>
      <c r="I31" s="1">
        <f t="shared" si="4"/>
        <v>32</v>
      </c>
      <c r="J31" s="1">
        <f t="shared" si="5"/>
        <v>167.38630197523364</v>
      </c>
      <c r="K31" s="2">
        <f t="shared" si="6"/>
        <v>136.30791785526958</v>
      </c>
    </row>
    <row r="32" spans="1:11" x14ac:dyDescent="0.25">
      <c r="A32">
        <v>22</v>
      </c>
      <c r="B32" s="2">
        <f t="shared" si="7"/>
        <v>83.877641732265786</v>
      </c>
      <c r="C32" s="1">
        <f t="shared" si="0"/>
        <v>3.9874796376005062</v>
      </c>
      <c r="D32" s="1">
        <f t="shared" si="8"/>
        <v>140.59490423694075</v>
      </c>
      <c r="E32" s="2">
        <f t="shared" si="1"/>
        <v>606.3519902281131</v>
      </c>
      <c r="F32" s="2">
        <f t="shared" si="2"/>
        <v>606.3519902281131</v>
      </c>
      <c r="G32" s="2">
        <f t="shared" si="9"/>
        <v>1653.503863691386</v>
      </c>
      <c r="H32" s="2">
        <f t="shared" si="3"/>
        <v>-3.917718548674145</v>
      </c>
      <c r="I32" s="1">
        <f t="shared" si="4"/>
        <v>32</v>
      </c>
      <c r="J32" s="1">
        <f t="shared" si="5"/>
        <v>178.08072189514363</v>
      </c>
      <c r="K32" s="2">
        <f t="shared" si="6"/>
        <v>140.59490423694075</v>
      </c>
    </row>
    <row r="33" spans="1:11" x14ac:dyDescent="0.25">
      <c r="A33">
        <v>23</v>
      </c>
      <c r="B33" s="2">
        <f t="shared" si="7"/>
        <v>86.256535834243351</v>
      </c>
      <c r="C33" s="1">
        <f t="shared" si="0"/>
        <v>3.716121510788625</v>
      </c>
      <c r="D33" s="1">
        <f t="shared" si="8"/>
        <v>144.58238387454125</v>
      </c>
      <c r="E33" s="2">
        <f t="shared" si="1"/>
        <v>589.62923224432473</v>
      </c>
      <c r="F33" s="2">
        <f t="shared" si="2"/>
        <v>589.62923224432473</v>
      </c>
      <c r="G33" s="2">
        <f t="shared" si="9"/>
        <v>1796.092507747127</v>
      </c>
      <c r="H33" s="2">
        <f t="shared" si="3"/>
        <v>-6.2966126506517099</v>
      </c>
      <c r="I33" s="1">
        <f t="shared" si="4"/>
        <v>32</v>
      </c>
      <c r="J33" s="1">
        <f t="shared" si="5"/>
        <v>188.32523117216326</v>
      </c>
      <c r="K33" s="2">
        <f t="shared" si="6"/>
        <v>144.58238387454125</v>
      </c>
    </row>
    <row r="34" spans="1:11" x14ac:dyDescent="0.25">
      <c r="A34">
        <v>24</v>
      </c>
      <c r="B34" s="2">
        <f t="shared" si="7"/>
        <v>88.473540144657008</v>
      </c>
      <c r="C34" s="1">
        <f t="shared" si="0"/>
        <v>3.46878114982372</v>
      </c>
      <c r="D34" s="1">
        <f t="shared" si="8"/>
        <v>148.29850538532986</v>
      </c>
      <c r="E34" s="2">
        <f t="shared" si="1"/>
        <v>574.85407407506614</v>
      </c>
      <c r="F34" s="2">
        <f t="shared" si="2"/>
        <v>574.85407407506614</v>
      </c>
      <c r="G34" s="2">
        <f t="shared" si="9"/>
        <v>1942.5329523770624</v>
      </c>
      <c r="H34" s="2">
        <f t="shared" si="3"/>
        <v>-8.5136169610653667</v>
      </c>
      <c r="I34" s="1">
        <f t="shared" si="4"/>
        <v>32</v>
      </c>
      <c r="J34" s="1">
        <f t="shared" si="5"/>
        <v>198.13048154600085</v>
      </c>
      <c r="K34" s="2">
        <f t="shared" si="6"/>
        <v>148.29850538532986</v>
      </c>
    </row>
    <row r="35" spans="1:11" x14ac:dyDescent="0.25">
      <c r="A35">
        <v>25</v>
      </c>
      <c r="B35" s="2">
        <f t="shared" si="7"/>
        <v>90.542983444267762</v>
      </c>
      <c r="C35" s="1">
        <f t="shared" si="0"/>
        <v>3.2422141481254498</v>
      </c>
      <c r="D35" s="1">
        <f t="shared" si="8"/>
        <v>151.76728653515357</v>
      </c>
      <c r="E35" s="2">
        <f t="shared" si="1"/>
        <v>561.71525462606007</v>
      </c>
      <c r="F35" s="2">
        <f t="shared" si="2"/>
        <v>561.71525462606007</v>
      </c>
      <c r="G35" s="2">
        <f t="shared" si="9"/>
        <v>2092.565848337304</v>
      </c>
      <c r="H35" s="2">
        <f t="shared" si="3"/>
        <v>-10.58306026067612</v>
      </c>
      <c r="I35" s="1">
        <f t="shared" si="4"/>
        <v>32</v>
      </c>
      <c r="J35" s="1">
        <f t="shared" si="5"/>
        <v>207.50763742104647</v>
      </c>
      <c r="K35" s="2">
        <f t="shared" si="6"/>
        <v>151.76728653515357</v>
      </c>
    </row>
    <row r="36" spans="1:11" x14ac:dyDescent="0.25">
      <c r="A36">
        <v>26</v>
      </c>
      <c r="B36" s="2">
        <f t="shared" si="7"/>
        <v>92.477258930365323</v>
      </c>
      <c r="C36" s="1">
        <f t="shared" si="0"/>
        <v>3.0338231472855122</v>
      </c>
      <c r="D36" s="1">
        <f t="shared" si="8"/>
        <v>155.00950068327901</v>
      </c>
      <c r="E36" s="2">
        <f t="shared" si="1"/>
        <v>549.96628996428979</v>
      </c>
      <c r="F36" s="2">
        <f t="shared" si="2"/>
        <v>549.96628996428979</v>
      </c>
      <c r="G36" s="2">
        <f t="shared" si="9"/>
        <v>2245.9542419465201</v>
      </c>
      <c r="H36" s="2">
        <f t="shared" si="3"/>
        <v>-12.517335746773682</v>
      </c>
      <c r="I36" s="1">
        <f t="shared" si="4"/>
        <v>32</v>
      </c>
      <c r="J36" s="1">
        <f t="shared" si="5"/>
        <v>216.4683374390215</v>
      </c>
      <c r="K36" s="2">
        <f t="shared" si="6"/>
        <v>155.00950068327901</v>
      </c>
    </row>
    <row r="37" spans="1:11" x14ac:dyDescent="0.25">
      <c r="A37">
        <v>27</v>
      </c>
      <c r="B37" s="2">
        <f t="shared" si="7"/>
        <v>94.287210239825427</v>
      </c>
      <c r="C37" s="1">
        <f t="shared" si="0"/>
        <v>2.8414932776812143</v>
      </c>
      <c r="D37" s="1">
        <f t="shared" si="8"/>
        <v>158.04332383056453</v>
      </c>
      <c r="E37" s="2">
        <f t="shared" si="1"/>
        <v>539.40905527521693</v>
      </c>
      <c r="F37" s="2">
        <f t="shared" si="2"/>
        <v>539.40905527521693</v>
      </c>
      <c r="G37" s="2">
        <f t="shared" si="9"/>
        <v>2402.4806542034421</v>
      </c>
      <c r="H37" s="2">
        <f t="shared" si="3"/>
        <v>-14.327287056233786</v>
      </c>
      <c r="I37" s="1">
        <f t="shared" si="4"/>
        <v>32</v>
      </c>
      <c r="J37" s="1">
        <f t="shared" si="5"/>
        <v>225.02463016404039</v>
      </c>
      <c r="K37" s="2">
        <f t="shared" si="6"/>
        <v>158.04332383056453</v>
      </c>
    </row>
    <row r="38" spans="1:11" x14ac:dyDescent="0.25">
      <c r="A38">
        <v>28</v>
      </c>
      <c r="B38" s="2">
        <f t="shared" si="7"/>
        <v>95.982419297532985</v>
      </c>
      <c r="C38" s="1">
        <f t="shared" si="0"/>
        <v>2.6634763033377582</v>
      </c>
      <c r="D38" s="1">
        <f t="shared" si="8"/>
        <v>160.88481710824576</v>
      </c>
      <c r="E38" s="2">
        <f t="shared" si="1"/>
        <v>529.88219480426483</v>
      </c>
      <c r="F38" s="2">
        <f t="shared" si="2"/>
        <v>529.88219480426483</v>
      </c>
      <c r="G38" s="2">
        <f t="shared" si="9"/>
        <v>2561.9447246728473</v>
      </c>
      <c r="H38" s="2">
        <f t="shared" si="3"/>
        <v>-16.022496113941344</v>
      </c>
      <c r="I38" s="1">
        <f t="shared" si="4"/>
        <v>32</v>
      </c>
      <c r="J38" s="1">
        <f t="shared" si="5"/>
        <v>233.18889757815228</v>
      </c>
      <c r="K38" s="2">
        <f t="shared" si="6"/>
        <v>160.88481710824576</v>
      </c>
    </row>
    <row r="39" spans="1:11" x14ac:dyDescent="0.25">
      <c r="A39">
        <v>29</v>
      </c>
      <c r="B39" s="2">
        <f t="shared" si="7"/>
        <v>97.571425046683331</v>
      </c>
      <c r="C39" s="1">
        <f t="shared" si="0"/>
        <v>2.4983073318752309</v>
      </c>
      <c r="D39" s="1">
        <f t="shared" si="8"/>
        <v>163.5482934115835</v>
      </c>
      <c r="E39" s="2">
        <f t="shared" si="1"/>
        <v>521.25276407171646</v>
      </c>
      <c r="F39" s="2">
        <f t="shared" si="2"/>
        <v>521.25276407171646</v>
      </c>
      <c r="G39" s="2">
        <f t="shared" si="9"/>
        <v>2724.1612799327618</v>
      </c>
      <c r="H39" s="2">
        <f t="shared" si="3"/>
        <v>-17.611501863091689</v>
      </c>
      <c r="I39" s="1">
        <f t="shared" si="4"/>
        <v>32</v>
      </c>
      <c r="J39" s="1">
        <f t="shared" si="5"/>
        <v>240.97377456858794</v>
      </c>
      <c r="K39" s="2">
        <f t="shared" si="6"/>
        <v>163.5482934115835</v>
      </c>
    </row>
    <row r="40" spans="1:11" x14ac:dyDescent="0.25">
      <c r="A40">
        <v>30</v>
      </c>
      <c r="B40" s="2">
        <f t="shared" si="7"/>
        <v>99.061892488995241</v>
      </c>
      <c r="C40" s="1">
        <f t="shared" si="0"/>
        <v>2.3447438191066454</v>
      </c>
      <c r="D40" s="1">
        <f t="shared" si="8"/>
        <v>166.04660074345873</v>
      </c>
      <c r="E40" s="2">
        <f t="shared" si="1"/>
        <v>513.41008860344505</v>
      </c>
      <c r="F40" s="2">
        <f t="shared" si="2"/>
        <v>513.41008860344505</v>
      </c>
      <c r="G40" s="2">
        <f t="shared" si="9"/>
        <v>2888.9587270102829</v>
      </c>
      <c r="H40" s="2">
        <f t="shared" si="3"/>
        <v>-19.1019693054036</v>
      </c>
      <c r="I40" s="1">
        <f t="shared" si="4"/>
        <v>32</v>
      </c>
      <c r="J40" s="1">
        <f t="shared" si="5"/>
        <v>248.39206931334365</v>
      </c>
      <c r="K40" s="2">
        <f t="shared" si="6"/>
        <v>166.04660074345873</v>
      </c>
    </row>
    <row r="41" spans="1:11" x14ac:dyDescent="0.25">
      <c r="A41">
        <v>31</v>
      </c>
      <c r="B41" s="2">
        <f t="shared" si="7"/>
        <v>100.46074533562138</v>
      </c>
      <c r="C41" s="1">
        <f t="shared" si="0"/>
        <v>2.2017201582588481</v>
      </c>
      <c r="D41" s="1">
        <f t="shared" si="8"/>
        <v>168.39134456256537</v>
      </c>
      <c r="E41" s="2">
        <f t="shared" si="1"/>
        <v>506.26117524897836</v>
      </c>
      <c r="F41" s="2">
        <f t="shared" si="2"/>
        <v>506.26117524897836</v>
      </c>
      <c r="G41" s="2">
        <f t="shared" si="9"/>
        <v>3056.1776996632948</v>
      </c>
      <c r="H41" s="2">
        <f t="shared" si="3"/>
        <v>-20.500822152029741</v>
      </c>
      <c r="I41" s="1">
        <f t="shared" si="4"/>
        <v>32</v>
      </c>
      <c r="J41" s="1">
        <f t="shared" si="5"/>
        <v>255.45668747170154</v>
      </c>
      <c r="K41" s="2">
        <f t="shared" si="6"/>
        <v>168.39134456256537</v>
      </c>
    </row>
    <row r="42" spans="1:11" x14ac:dyDescent="0.25">
      <c r="A42">
        <v>32</v>
      </c>
      <c r="B42" s="2">
        <f t="shared" ref="B42:B45" si="10">D42*7/8*60/88</f>
        <v>101.7742715664008</v>
      </c>
      <c r="C42" s="1">
        <f t="shared" si="0"/>
        <v>2.0683133666717035</v>
      </c>
      <c r="D42" s="1">
        <f t="shared" si="8"/>
        <v>170.5930647208242</v>
      </c>
      <c r="E42" s="2">
        <f t="shared" si="1"/>
        <v>499.72723181632119</v>
      </c>
      <c r="F42" s="2">
        <f t="shared" ref="F42:F45" si="11">IF(B$6&gt;E42,E42,B$6)</f>
        <v>499.72723181632119</v>
      </c>
      <c r="G42" s="2">
        <f t="shared" ref="G42:G45" si="12">G41+((D41+D42)/2)</f>
        <v>3225.6699043049894</v>
      </c>
      <c r="H42" s="2">
        <f t="shared" si="3"/>
        <v>-21.814348382809158</v>
      </c>
      <c r="I42" s="1">
        <f t="shared" si="4"/>
        <v>32</v>
      </c>
      <c r="J42" s="1">
        <f t="shared" si="5"/>
        <v>262.18056183652459</v>
      </c>
      <c r="K42" s="2">
        <f t="shared" si="6"/>
        <v>170.5930647208242</v>
      </c>
    </row>
    <row r="43" spans="1:11" x14ac:dyDescent="0.25">
      <c r="A43">
        <v>33</v>
      </c>
      <c r="B43" s="2">
        <f t="shared" si="10"/>
        <v>103.00820851810836</v>
      </c>
      <c r="C43" s="1">
        <f t="shared" si="0"/>
        <v>1.943716806468013</v>
      </c>
      <c r="D43" s="1">
        <f t="shared" si="8"/>
        <v>172.6613780874959</v>
      </c>
      <c r="E43" s="2">
        <f t="shared" si="1"/>
        <v>493.74099143816449</v>
      </c>
      <c r="F43" s="2">
        <f t="shared" si="11"/>
        <v>493.74099143816449</v>
      </c>
      <c r="G43" s="2">
        <f t="shared" si="12"/>
        <v>3397.2971257091494</v>
      </c>
      <c r="H43" s="2">
        <f t="shared" si="3"/>
        <v>-23.04828533451672</v>
      </c>
      <c r="I43" s="1">
        <f t="shared" si="4"/>
        <v>32</v>
      </c>
      <c r="J43" s="1">
        <f t="shared" si="5"/>
        <v>268.57658831090856</v>
      </c>
      <c r="K43" s="2">
        <f t="shared" si="6"/>
        <v>172.6613780874959</v>
      </c>
    </row>
    <row r="44" spans="1:11" x14ac:dyDescent="0.25">
      <c r="A44">
        <v>34</v>
      </c>
      <c r="B44" s="2">
        <f t="shared" si="10"/>
        <v>104.16781229469439</v>
      </c>
      <c r="C44" s="1">
        <f t="shared" si="0"/>
        <v>1.8272198084529125</v>
      </c>
      <c r="D44" s="1">
        <f t="shared" si="8"/>
        <v>174.60509489396392</v>
      </c>
      <c r="E44" s="2">
        <f t="shared" si="1"/>
        <v>488.24463027136488</v>
      </c>
      <c r="F44" s="2">
        <f t="shared" si="11"/>
        <v>488.24463027136488</v>
      </c>
      <c r="G44" s="2">
        <f t="shared" si="12"/>
        <v>3570.9303621998793</v>
      </c>
      <c r="H44" s="2">
        <f t="shared" si="3"/>
        <v>-24.207889111102745</v>
      </c>
      <c r="I44" s="1">
        <f t="shared" si="4"/>
        <v>32</v>
      </c>
      <c r="J44" s="1">
        <f t="shared" si="5"/>
        <v>274.65756856175869</v>
      </c>
      <c r="K44" s="2">
        <f t="shared" si="6"/>
        <v>174.60509489396392</v>
      </c>
    </row>
    <row r="45" spans="1:11" x14ac:dyDescent="0.25">
      <c r="A45">
        <v>35</v>
      </c>
      <c r="B45" s="2">
        <f t="shared" si="10"/>
        <v>105.25791502132824</v>
      </c>
      <c r="C45" s="1">
        <f t="shared" si="0"/>
        <v>1.7181916922916183</v>
      </c>
      <c r="D45" s="1">
        <f t="shared" si="8"/>
        <v>176.43231470241685</v>
      </c>
      <c r="E45" s="2">
        <f t="shared" si="1"/>
        <v>483.18812879482226</v>
      </c>
      <c r="F45" s="2">
        <f t="shared" si="11"/>
        <v>483.18812879482226</v>
      </c>
      <c r="G45" s="2">
        <f t="shared" si="12"/>
        <v>3746.4490669980696</v>
      </c>
      <c r="H45" s="2">
        <f t="shared" si="3"/>
        <v>-25.297991837736603</v>
      </c>
      <c r="I45" s="1">
        <f t="shared" si="4"/>
        <v>32</v>
      </c>
      <c r="J45" s="1">
        <f t="shared" si="5"/>
        <v>280.43615937453723</v>
      </c>
      <c r="K45" s="2">
        <f t="shared" si="6"/>
        <v>176.43231470241685</v>
      </c>
    </row>
    <row r="46" spans="1:11" x14ac:dyDescent="0.25">
      <c r="A46">
        <v>36</v>
      </c>
      <c r="B46" s="2">
        <f t="shared" ref="B46:B50" si="13">D46*7/8*60/88</f>
        <v>106.28297256502493</v>
      </c>
      <c r="C46" s="1">
        <f t="shared" si="0"/>
        <v>1.61606910096489</v>
      </c>
      <c r="D46" s="1">
        <f t="shared" si="8"/>
        <v>178.15050639470846</v>
      </c>
      <c r="E46" s="2">
        <f t="shared" si="1"/>
        <v>478.52796899224614</v>
      </c>
      <c r="F46" s="2">
        <f t="shared" ref="F46:F50" si="14">IF(B$6&gt;E46,E46,B$6)</f>
        <v>478.52796899224614</v>
      </c>
      <c r="G46" s="2">
        <f t="shared" ref="G46:G50" si="15">G45+((D45+D46)/2)</f>
        <v>3923.7404775466321</v>
      </c>
      <c r="H46" s="2">
        <f t="shared" si="3"/>
        <v>-26.323049381433293</v>
      </c>
      <c r="I46" s="1">
        <f t="shared" si="4"/>
        <v>32</v>
      </c>
      <c r="J46" s="1">
        <f t="shared" si="5"/>
        <v>285.92482852368568</v>
      </c>
      <c r="K46" s="2">
        <f t="shared" si="6"/>
        <v>178.15050639470846</v>
      </c>
    </row>
    <row r="47" spans="1:11" x14ac:dyDescent="0.25">
      <c r="A47">
        <v>37</v>
      </c>
      <c r="B47" s="2">
        <f t="shared" si="13"/>
        <v>107.2471046991233</v>
      </c>
      <c r="C47" s="1">
        <f t="shared" si="0"/>
        <v>1.5203458618949761</v>
      </c>
      <c r="D47" s="1">
        <f t="shared" si="8"/>
        <v>179.76657549567335</v>
      </c>
      <c r="E47" s="2">
        <f t="shared" si="1"/>
        <v>474.2260888318018</v>
      </c>
      <c r="F47" s="2">
        <f t="shared" si="14"/>
        <v>474.2260888318018</v>
      </c>
      <c r="G47" s="2">
        <f t="shared" si="15"/>
        <v>4102.6990184918232</v>
      </c>
      <c r="H47" s="2">
        <f t="shared" si="3"/>
        <v>-27.287181515531657</v>
      </c>
      <c r="I47" s="1">
        <f t="shared" si="4"/>
        <v>32</v>
      </c>
      <c r="J47" s="1">
        <f t="shared" si="5"/>
        <v>291.13581684223897</v>
      </c>
      <c r="K47" s="2">
        <f t="shared" si="6"/>
        <v>179.76657549567335</v>
      </c>
    </row>
    <row r="48" spans="1:11" x14ac:dyDescent="0.25">
      <c r="A48">
        <v>38</v>
      </c>
      <c r="B48" s="2">
        <f t="shared" si="13"/>
        <v>108.15412921900383</v>
      </c>
      <c r="C48" s="1">
        <f t="shared" si="0"/>
        <v>1.43056479422407</v>
      </c>
      <c r="D48" s="1">
        <f t="shared" si="8"/>
        <v>181.28692135756833</v>
      </c>
      <c r="E48" s="2">
        <f t="shared" si="1"/>
        <v>470.24903595695048</v>
      </c>
      <c r="F48" s="2">
        <f t="shared" si="14"/>
        <v>470.24903595695048</v>
      </c>
      <c r="G48" s="2">
        <f t="shared" si="15"/>
        <v>4283.2257669184437</v>
      </c>
      <c r="H48" s="2">
        <f t="shared" si="3"/>
        <v>-28.194206035412194</v>
      </c>
      <c r="I48" s="1">
        <f t="shared" si="4"/>
        <v>32</v>
      </c>
      <c r="J48" s="1">
        <f t="shared" si="5"/>
        <v>296.08110609617336</v>
      </c>
      <c r="K48" s="2">
        <f t="shared" si="6"/>
        <v>181.28692135756833</v>
      </c>
    </row>
    <row r="49" spans="1:11" x14ac:dyDescent="0.25">
      <c r="A49">
        <v>39</v>
      </c>
      <c r="B49" s="2">
        <f t="shared" si="13"/>
        <v>109.00759117010342</v>
      </c>
      <c r="C49" s="1">
        <f t="shared" si="0"/>
        <v>1.3463110294522167</v>
      </c>
      <c r="D49" s="1">
        <f t="shared" si="8"/>
        <v>182.7174861517924</v>
      </c>
      <c r="E49" s="2">
        <f t="shared" si="1"/>
        <v>466.56727714160115</v>
      </c>
      <c r="F49" s="2">
        <f t="shared" si="14"/>
        <v>466.56727714160115</v>
      </c>
      <c r="G49" s="2">
        <f t="shared" si="15"/>
        <v>4465.2279706731242</v>
      </c>
      <c r="H49" s="2">
        <f t="shared" si="3"/>
        <v>-29.047667986511783</v>
      </c>
      <c r="I49" s="1">
        <f t="shared" si="4"/>
        <v>32</v>
      </c>
      <c r="J49" s="1">
        <f t="shared" si="5"/>
        <v>300.77239222709517</v>
      </c>
      <c r="K49" s="2">
        <f t="shared" si="6"/>
        <v>182.7174861517924</v>
      </c>
    </row>
    <row r="50" spans="1:11" x14ac:dyDescent="0.25">
      <c r="A50">
        <v>40</v>
      </c>
      <c r="B50" s="2">
        <f t="shared" si="13"/>
        <v>109.81078809108344</v>
      </c>
      <c r="C50" s="1">
        <f t="shared" si="0"/>
        <v>1.2672065193773574</v>
      </c>
      <c r="D50" s="1">
        <f t="shared" si="8"/>
        <v>184.06379718124461</v>
      </c>
      <c r="E50" s="2">
        <f t="shared" si="1"/>
        <v>463.15463065263032</v>
      </c>
      <c r="F50" s="2">
        <f t="shared" si="14"/>
        <v>463.15463065263032</v>
      </c>
      <c r="G50" s="2">
        <f t="shared" si="15"/>
        <v>4648.6186123396428</v>
      </c>
      <c r="H50" s="2">
        <f t="shared" si="3"/>
        <v>-29.850864907491797</v>
      </c>
      <c r="I50" s="1">
        <f t="shared" si="4"/>
        <v>32</v>
      </c>
      <c r="J50" s="1">
        <f t="shared" si="5"/>
        <v>305.22106350953891</v>
      </c>
      <c r="K50" s="2">
        <f t="shared" si="6"/>
        <v>184.06379718124461</v>
      </c>
    </row>
    <row r="51" spans="1:11" x14ac:dyDescent="0.25">
      <c r="A51">
        <v>41</v>
      </c>
      <c r="B51" s="2">
        <f t="shared" ref="B51:B54" si="16">D51*7/8*60/88</f>
        <v>110.56679198048469</v>
      </c>
      <c r="C51" s="1">
        <f t="shared" si="0"/>
        <v>1.1929054833122388</v>
      </c>
      <c r="D51" s="1">
        <f t="shared" ref="D51:D54" si="17">C50+D50</f>
        <v>185.33100370062198</v>
      </c>
      <c r="E51" s="2">
        <f t="shared" si="1"/>
        <v>459.98779641700014</v>
      </c>
      <c r="F51" s="2">
        <f t="shared" ref="F51:F54" si="18">IF(B$6&gt;E51,E51,B$6)</f>
        <v>459.98779641700014</v>
      </c>
      <c r="G51" s="2">
        <f t="shared" ref="G51:G54" si="19">G50+((D50+D51)/2)</f>
        <v>4833.3160127805759</v>
      </c>
      <c r="H51" s="2">
        <f t="shared" si="3"/>
        <v>-30.606868796893053</v>
      </c>
      <c r="I51" s="1">
        <f t="shared" si="4"/>
        <v>32</v>
      </c>
      <c r="J51" s="1">
        <f t="shared" si="5"/>
        <v>309.43818316857892</v>
      </c>
      <c r="K51" s="2">
        <f t="shared" si="6"/>
        <v>185.33100370062198</v>
      </c>
    </row>
    <row r="52" spans="1:11" x14ac:dyDescent="0.25">
      <c r="A52">
        <v>42</v>
      </c>
      <c r="B52" s="2">
        <f t="shared" si="16"/>
        <v>111.27846854723349</v>
      </c>
      <c r="C52" s="1">
        <f t="shared" si="0"/>
        <v>1.1230906042216431</v>
      </c>
      <c r="D52" s="1">
        <f t="shared" si="17"/>
        <v>186.52390918393422</v>
      </c>
      <c r="E52" s="2">
        <f t="shared" si="1"/>
        <v>457.04596463252119</v>
      </c>
      <c r="F52" s="2">
        <f t="shared" si="18"/>
        <v>457.04596463252119</v>
      </c>
      <c r="G52" s="2">
        <f t="shared" si="19"/>
        <v>5019.2434692228544</v>
      </c>
      <c r="H52" s="2">
        <f t="shared" si="3"/>
        <v>-31.318545363641846</v>
      </c>
      <c r="I52" s="1">
        <f t="shared" si="4"/>
        <v>32</v>
      </c>
      <c r="J52" s="1">
        <f t="shared" si="5"/>
        <v>313.43447601422127</v>
      </c>
      <c r="K52" s="2">
        <f t="shared" si="6"/>
        <v>186.52390918393422</v>
      </c>
    </row>
    <row r="53" spans="1:11" x14ac:dyDescent="0.25">
      <c r="A53">
        <v>43</v>
      </c>
      <c r="B53" s="2">
        <f t="shared" si="16"/>
        <v>111.94849419179754</v>
      </c>
      <c r="C53" s="1">
        <f t="shared" si="0"/>
        <v>1.057469826470725</v>
      </c>
      <c r="D53" s="1">
        <f t="shared" si="17"/>
        <v>187.64699978815585</v>
      </c>
      <c r="E53" s="2">
        <f t="shared" si="1"/>
        <v>454.31048775756085</v>
      </c>
      <c r="F53" s="2">
        <f t="shared" si="18"/>
        <v>454.31048775756085</v>
      </c>
      <c r="G53" s="2">
        <f t="shared" si="19"/>
        <v>5206.3289237088993</v>
      </c>
      <c r="H53" s="2">
        <f t="shared" si="3"/>
        <v>-31.988571008205895</v>
      </c>
      <c r="I53" s="1">
        <f t="shared" si="4"/>
        <v>32</v>
      </c>
      <c r="J53" s="1">
        <f t="shared" si="5"/>
        <v>317.22031866730248</v>
      </c>
      <c r="K53" s="2">
        <f t="shared" si="6"/>
        <v>187.64699978815585</v>
      </c>
    </row>
    <row r="54" spans="1:11" x14ac:dyDescent="0.25">
      <c r="A54">
        <v>44</v>
      </c>
      <c r="B54" s="2">
        <f t="shared" si="16"/>
        <v>112.57937107690792</v>
      </c>
      <c r="C54" s="1">
        <f t="shared" si="0"/>
        <v>0.99577364030679483</v>
      </c>
      <c r="D54" s="1">
        <f t="shared" si="17"/>
        <v>188.70446961462659</v>
      </c>
      <c r="E54" s="2">
        <f t="shared" si="1"/>
        <v>451.76460406103826</v>
      </c>
      <c r="F54" s="2">
        <f t="shared" si="18"/>
        <v>451.76460406103826</v>
      </c>
      <c r="G54" s="2">
        <f t="shared" si="19"/>
        <v>5394.5046584102902</v>
      </c>
      <c r="H54" s="2">
        <f t="shared" si="3"/>
        <v>-32.619447893316277</v>
      </c>
      <c r="I54" s="1">
        <f t="shared" si="4"/>
        <v>32</v>
      </c>
      <c r="J54" s="1">
        <f t="shared" si="5"/>
        <v>320.80573297464872</v>
      </c>
      <c r="K54" s="2">
        <f t="shared" si="6"/>
        <v>188.70446961462659</v>
      </c>
    </row>
    <row r="55" spans="1:11" x14ac:dyDescent="0.25">
      <c r="A55">
        <v>45</v>
      </c>
      <c r="B55" s="2">
        <f t="shared" ref="B55:B58" si="20">D55*7/8*60/88</f>
        <v>113.1734405782273</v>
      </c>
      <c r="C55" s="1">
        <f t="shared" ref="C55:C58" si="21">(F55-I55-J55-J$6)/(B$3/32.2)</f>
        <v>0.93775276284066411</v>
      </c>
      <c r="D55" s="1">
        <f t="shared" ref="D55:D58" si="22">C54+D54</f>
        <v>189.70024325493338</v>
      </c>
      <c r="E55" s="2">
        <f t="shared" ref="E55:E58" si="23">IF((K55)&gt;0,D$6*550*D$5/(K55),D$6*550*D$5)</f>
        <v>449.39320338896283</v>
      </c>
      <c r="F55" s="2">
        <f t="shared" ref="F55:F58" si="24">IF(B$6&gt;E55,E55,B$6)</f>
        <v>449.39320338896283</v>
      </c>
      <c r="G55" s="2">
        <f t="shared" ref="G55:G58" si="25">G54+((D54+D55)/2)</f>
        <v>5583.7070148450703</v>
      </c>
      <c r="H55" s="2">
        <f t="shared" ref="H55:H58" si="26">J$5-B55</f>
        <v>-33.213517394635659</v>
      </c>
      <c r="I55" s="1">
        <f t="shared" ref="I55:I58" si="27">B$3*G$4</f>
        <v>32</v>
      </c>
      <c r="J55" s="1">
        <f t="shared" ref="J55:J58" si="28">IF(K55&gt;0,G$5*J$7*K55^2,-G$5*J$7*K55^2)</f>
        <v>324.2003822370956</v>
      </c>
      <c r="K55" s="2">
        <f t="shared" ref="K55:K58" si="29">D55+J$3</f>
        <v>189.70024325493338</v>
      </c>
    </row>
    <row r="56" spans="1:11" x14ac:dyDescent="0.25">
      <c r="A56">
        <v>46</v>
      </c>
      <c r="B56" s="2">
        <f t="shared" si="20"/>
        <v>113.73289535151294</v>
      </c>
      <c r="C56" s="1">
        <f t="shared" si="21"/>
        <v>0.8831761441691478</v>
      </c>
      <c r="D56" s="1">
        <f t="shared" si="22"/>
        <v>190.63799601777404</v>
      </c>
      <c r="E56" s="2">
        <f t="shared" si="23"/>
        <v>447.18262770686994</v>
      </c>
      <c r="F56" s="2">
        <f t="shared" si="24"/>
        <v>447.18262770686994</v>
      </c>
      <c r="G56" s="2">
        <f t="shared" si="25"/>
        <v>5773.8761344814238</v>
      </c>
      <c r="H56" s="2">
        <f t="shared" si="26"/>
        <v>-33.772972167921296</v>
      </c>
      <c r="I56" s="1">
        <f t="shared" si="27"/>
        <v>32</v>
      </c>
      <c r="J56" s="1">
        <f t="shared" si="28"/>
        <v>327.41356990124035</v>
      </c>
      <c r="K56" s="2">
        <f t="shared" si="29"/>
        <v>190.63799601777404</v>
      </c>
    </row>
    <row r="57" spans="1:11" x14ac:dyDescent="0.25">
      <c r="A57">
        <v>47</v>
      </c>
      <c r="B57" s="2">
        <f t="shared" si="20"/>
        <v>114.25979021025019</v>
      </c>
      <c r="C57" s="1">
        <f t="shared" si="21"/>
        <v>0.83182924184523965</v>
      </c>
      <c r="D57" s="1">
        <f t="shared" si="22"/>
        <v>191.52117216194318</v>
      </c>
      <c r="E57" s="2">
        <f t="shared" si="23"/>
        <v>445.12050045263805</v>
      </c>
      <c r="F57" s="2">
        <f t="shared" si="24"/>
        <v>445.12050045263805</v>
      </c>
      <c r="G57" s="2">
        <f t="shared" si="25"/>
        <v>5964.955718571282</v>
      </c>
      <c r="H57" s="2">
        <f t="shared" si="26"/>
        <v>-34.299867026658546</v>
      </c>
      <c r="I57" s="1">
        <f t="shared" si="27"/>
        <v>32</v>
      </c>
      <c r="J57" s="1">
        <f t="shared" si="28"/>
        <v>330.45424039348381</v>
      </c>
      <c r="K57" s="2">
        <f t="shared" si="29"/>
        <v>191.52117216194318</v>
      </c>
    </row>
    <row r="58" spans="1:11" x14ac:dyDescent="0.25">
      <c r="A58">
        <v>48</v>
      </c>
      <c r="B58" s="2">
        <f t="shared" si="20"/>
        <v>114.75605197385106</v>
      </c>
      <c r="C58" s="1">
        <f t="shared" si="21"/>
        <v>0.78351251821891987</v>
      </c>
      <c r="D58" s="1">
        <f t="shared" si="22"/>
        <v>192.35300140378843</v>
      </c>
      <c r="E58" s="2">
        <f t="shared" si="23"/>
        <v>443.19557988618413</v>
      </c>
      <c r="F58" s="2">
        <f t="shared" si="24"/>
        <v>443.19557988618413</v>
      </c>
      <c r="G58" s="2">
        <f t="shared" si="25"/>
        <v>6156.8928053541476</v>
      </c>
      <c r="H58" s="2">
        <f t="shared" si="26"/>
        <v>-34.796128790259417</v>
      </c>
      <c r="I58" s="1">
        <f t="shared" si="27"/>
        <v>32</v>
      </c>
      <c r="J58" s="1">
        <f t="shared" si="28"/>
        <v>333.33098180231633</v>
      </c>
      <c r="K58" s="2">
        <f t="shared" si="29"/>
        <v>192.35300140378843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Takeoff performance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Casey</dc:creator>
  <cp:lastModifiedBy>Gary</cp:lastModifiedBy>
  <dcterms:created xsi:type="dcterms:W3CDTF">2007-07-06T12:38:46Z</dcterms:created>
  <dcterms:modified xsi:type="dcterms:W3CDTF">2011-12-29T21:14:45Z</dcterms:modified>
</cp:coreProperties>
</file>