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Results" sheetId="1" r:id="rId1"/>
    <sheet name="Example" sheetId="2" r:id="rId2"/>
    <sheet name="Formula" sheetId="3" r:id="rId3"/>
  </sheets>
  <externalReferences>
    <externalReference r:id="rId6"/>
  </externalReferences>
  <definedNames>
    <definedName name="A">'Results'!$C$32</definedName>
    <definedName name="B">'Results'!$C$33</definedName>
    <definedName name="n">'[1]Sheet1'!$C$49</definedName>
    <definedName name="p">'Results'!$C$8</definedName>
    <definedName name="t">'Results'!$C$7</definedName>
    <definedName name="V">'Results'!$C$6</definedName>
    <definedName name="Vn">'[1]Sheet1'!$C$15</definedName>
    <definedName name="x">'Results'!$C$9</definedName>
  </definedNames>
  <calcPr fullCalcOnLoad="1"/>
</workbook>
</file>

<file path=xl/sharedStrings.xml><?xml version="1.0" encoding="utf-8"?>
<sst xmlns="http://schemas.openxmlformats.org/spreadsheetml/2006/main" count="77" uniqueCount="51">
  <si>
    <t>M = 0.110*sqrt((p-t)/p)*V*(1 - e^(-10.95sqrt((p-t)/x))</t>
  </si>
  <si>
    <t>(1-e^(-10.95sqrt((p-t)/x))</t>
  </si>
  <si>
    <t>V =</t>
  </si>
  <si>
    <t>MPH</t>
  </si>
  <si>
    <t>t =</t>
  </si>
  <si>
    <t>inches</t>
  </si>
  <si>
    <t>p =</t>
  </si>
  <si>
    <t>x =</t>
  </si>
  <si>
    <t>m</t>
  </si>
  <si>
    <t>1"</t>
  </si>
  <si>
    <t>2"</t>
  </si>
  <si>
    <t>3"</t>
  </si>
  <si>
    <t>3.5"</t>
  </si>
  <si>
    <t>4"</t>
  </si>
  <si>
    <t>R = n*V^2*(0.00016*t + 0.0000024*x)</t>
  </si>
  <si>
    <t xml:space="preserve">n </t>
  </si>
  <si>
    <t xml:space="preserve">R =  </t>
  </si>
  <si>
    <t xml:space="preserve"> </t>
  </si>
  <si>
    <t>=J25*(V)^2*(0.00016*t + 0.0000024*x)</t>
  </si>
  <si>
    <t>6"</t>
  </si>
  <si>
    <t>B</t>
  </si>
  <si>
    <t>A</t>
  </si>
  <si>
    <t>Q = 34.8 *M*(1-e^(-B*x/M^A)</t>
  </si>
  <si>
    <t>-B*x/m^A =</t>
  </si>
  <si>
    <t>Check</t>
  </si>
  <si>
    <t>Hp/100F</t>
  </si>
  <si>
    <t xml:space="preserve">Mass Flow </t>
  </si>
  <si>
    <t>Radiator Thickness Inches</t>
  </si>
  <si>
    <t>Mass flow for different radiator thickeness</t>
  </si>
  <si>
    <t>Check calculations</t>
  </si>
  <si>
    <t>Calculate Drag</t>
  </si>
  <si>
    <t>Calculate Heat Removed for various cores</t>
  </si>
  <si>
    <t>Increasing the thickenss of the core appears to lower mass flow</t>
  </si>
  <si>
    <t>by approx 5% per inch of core thickeness over the 1" thick core</t>
  </si>
  <si>
    <t xml:space="preserve">This is presumably due to additional skin friction over the thickenss </t>
  </si>
  <si>
    <t>Based on the mass flow above, calculate the heat rejected by each</t>
  </si>
  <si>
    <t>core size</t>
  </si>
  <si>
    <r>
      <t>lbm/ft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/sec</t>
    </r>
  </si>
  <si>
    <t>lbf/ft^2</t>
  </si>
  <si>
    <t xml:space="preserve">Q =  </t>
  </si>
  <si>
    <t>number plates per foot width (all same -per 1 square foot frontal area core)</t>
  </si>
  <si>
    <t>1 square foot Frontal Area</t>
  </si>
  <si>
    <t>Q = Heat Rejected</t>
  </si>
  <si>
    <t>Using the same frontal area but only changing the thickness of the radiator from 1 " to 4"</t>
  </si>
  <si>
    <t>Heat Rejected Change %</t>
  </si>
  <si>
    <t>Mass flow Change %</t>
  </si>
  <si>
    <t xml:space="preserve"> Hp/100F</t>
  </si>
  <si>
    <t>Results of increasing radiator thickeness</t>
  </si>
  <si>
    <r>
      <t xml:space="preserve">1.  The Drag (R) went from 4.28 lbf/ft2 to 6.77 lbf/ft2 or a </t>
    </r>
    <r>
      <rPr>
        <b/>
        <sz val="10"/>
        <color indexed="10"/>
        <rFont val="Arial"/>
        <family val="2"/>
      </rPr>
      <t xml:space="preserve">58% increase </t>
    </r>
    <r>
      <rPr>
        <sz val="10"/>
        <rFont val="Arial"/>
        <family val="0"/>
      </rPr>
      <t>presumably due to wall friction</t>
    </r>
  </si>
  <si>
    <r>
      <t>2.  The Mass flow (M)</t>
    </r>
    <r>
      <rPr>
        <sz val="10"/>
        <rFont val="Arial"/>
        <family val="2"/>
      </rPr>
      <t xml:space="preserve"> decreased </t>
    </r>
    <r>
      <rPr>
        <sz val="10"/>
        <rFont val="Arial"/>
        <family val="0"/>
      </rPr>
      <t xml:space="preserve">from 12.33 lbm/ft^2/sec to 11.705 or a </t>
    </r>
    <r>
      <rPr>
        <b/>
        <sz val="10"/>
        <color indexed="10"/>
        <rFont val="Arial"/>
        <family val="2"/>
      </rPr>
      <t>5.13 % decrease</t>
    </r>
  </si>
  <si>
    <r>
      <t xml:space="preserve">3.  The Heat Rejected(Q) increased from 6.1707 HP/100F to 23.66 HP/100F for a </t>
    </r>
    <r>
      <rPr>
        <b/>
        <sz val="10"/>
        <color indexed="10"/>
        <rFont val="Arial"/>
        <family val="2"/>
      </rPr>
      <t>283% increase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</si>
</sst>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"/>
    <numFmt numFmtId="166" formatCode="0.00000000000000%"/>
    <numFmt numFmtId="167" formatCode="0.00000"/>
  </numFmts>
  <fonts count="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5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5" fontId="6" fillId="0" borderId="0" xfId="0" applyNumberFormat="1" applyFont="1" applyAlignment="1" quotePrefix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Drag Heat vs Thickenss and velocity
Same heat removal for all Frontal Areas</a:t>
            </a:r>
          </a:p>
        </c:rich>
      </c:tx>
      <c:layout>
        <c:manualLayout>
          <c:xMode val="factor"/>
          <c:yMode val="factor"/>
          <c:x val="-0.0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6275"/>
          <c:w val="0.79375"/>
          <c:h val="0.72875"/>
        </c:manualLayout>
      </c:layout>
      <c:scatterChart>
        <c:scatterStyle val="smoothMarker"/>
        <c:varyColors val="0"/>
        <c:ser>
          <c:idx val="0"/>
          <c:order val="0"/>
          <c:tx>
            <c:v>Heat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'[1]Sheet1'!$M$25:$M$28</c:f>
              <c:numCache>
                <c:ptCount val="4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</c:numCache>
            </c:numRef>
          </c:xVal>
          <c:yVal>
            <c:numRef>
              <c:f>'[1]Sheet1'!$O$25:$O$28</c:f>
              <c:numCache>
                <c:ptCount val="4"/>
                <c:pt idx="0">
                  <c:v>0</c:v>
                </c:pt>
                <c:pt idx="1">
                  <c:v>0.08090802297531516</c:v>
                </c:pt>
                <c:pt idx="2">
                  <c:v>0.10342346174968312</c:v>
                </c:pt>
                <c:pt idx="3">
                  <c:v>0.10444769557528248</c:v>
                </c:pt>
              </c:numCache>
            </c:numRef>
          </c:yVal>
          <c:smooth val="1"/>
        </c:ser>
        <c:ser>
          <c:idx val="1"/>
          <c:order val="1"/>
          <c:tx>
            <c:v>Drag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'[1]Sheet1'!$M$25:$M$28</c:f>
              <c:numCache>
                <c:ptCount val="4"/>
                <c:pt idx="0">
                  <c:v>1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</c:numCache>
            </c:numRef>
          </c:xVal>
          <c:yVal>
            <c:numRef>
              <c:f>'[1]Sheet1'!$N$25:$N$28</c:f>
              <c:numCache>
                <c:ptCount val="4"/>
                <c:pt idx="0">
                  <c:v>0</c:v>
                </c:pt>
                <c:pt idx="1">
                  <c:v>-0.5</c:v>
                </c:pt>
                <c:pt idx="2">
                  <c:v>-0.6666666666666666</c:v>
                </c:pt>
                <c:pt idx="3">
                  <c:v>-0.75</c:v>
                </c:pt>
              </c:numCache>
            </c:numRef>
          </c:yVal>
          <c:smooth val="1"/>
        </c:ser>
        <c:axId val="5009735"/>
        <c:axId val="45087616"/>
      </c:scatterChart>
      <c:valAx>
        <c:axId val="50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Core Frontal Area ft^2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</c:valAx>
      <c:valAx>
        <c:axId val="450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 from 1" thick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009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66675</xdr:rowOff>
    </xdr:from>
    <xdr:to>
      <xdr:col>20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906250" y="1038225"/>
        <a:ext cx="4895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295275</xdr:colOff>
      <xdr:row>34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3912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447675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5436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24</xdr:col>
      <xdr:colOff>257175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323850"/>
          <a:ext cx="6962775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ickness%20of%20R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M25">
            <v>1</v>
          </cell>
          <cell r="N25">
            <v>0</v>
          </cell>
          <cell r="O25">
            <v>0</v>
          </cell>
        </row>
        <row r="26">
          <cell r="M26">
            <v>0.5</v>
          </cell>
          <cell r="N26">
            <v>-0.5</v>
          </cell>
          <cell r="O26">
            <v>0.08090802297531516</v>
          </cell>
        </row>
        <row r="27">
          <cell r="M27">
            <v>0.3333333333333333</v>
          </cell>
          <cell r="N27">
            <v>-0.6666666666666666</v>
          </cell>
          <cell r="O27">
            <v>0.10342346174968312</v>
          </cell>
        </row>
        <row r="28">
          <cell r="M28">
            <v>0.25</v>
          </cell>
          <cell r="N28">
            <v>-0.75</v>
          </cell>
          <cell r="O28">
            <v>0.10444769557528248</v>
          </cell>
        </row>
        <row r="49">
          <cell r="C49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workbookViewId="0" topLeftCell="A20">
      <selection activeCell="I48" sqref="I48"/>
    </sheetView>
  </sheetViews>
  <sheetFormatPr defaultColWidth="9.140625" defaultRowHeight="12.75"/>
  <cols>
    <col min="3" max="3" width="15.140625" style="0" customWidth="1"/>
    <col min="4" max="4" width="43.28125" style="0" customWidth="1"/>
    <col min="5" max="5" width="29.00390625" style="0" customWidth="1"/>
    <col min="6" max="6" width="11.421875" style="0" customWidth="1"/>
    <col min="7" max="7" width="10.7109375" style="0" customWidth="1"/>
    <col min="8" max="8" width="9.8515625" style="0" customWidth="1"/>
    <col min="9" max="9" width="12.7109375" style="0" customWidth="1"/>
    <col min="10" max="10" width="9.8515625" style="0" customWidth="1"/>
  </cols>
  <sheetData>
    <row r="2" ht="12.75">
      <c r="B2" t="s">
        <v>0</v>
      </c>
    </row>
    <row r="4" ht="12.75">
      <c r="B4" t="s">
        <v>1</v>
      </c>
    </row>
    <row r="6" spans="2:4" ht="12.75">
      <c r="B6" t="s">
        <v>2</v>
      </c>
      <c r="C6">
        <v>50</v>
      </c>
      <c r="D6" t="s">
        <v>3</v>
      </c>
    </row>
    <row r="7" spans="2:4" ht="12.75">
      <c r="B7" t="s">
        <v>4</v>
      </c>
      <c r="C7">
        <v>0.0625</v>
      </c>
      <c r="D7" t="s">
        <v>5</v>
      </c>
    </row>
    <row r="8" spans="2:4" ht="12.75">
      <c r="B8" t="s">
        <v>6</v>
      </c>
      <c r="C8">
        <v>0.5</v>
      </c>
      <c r="D8" t="s">
        <v>5</v>
      </c>
    </row>
    <row r="9" spans="2:4" ht="12.75">
      <c r="B9" t="s">
        <v>7</v>
      </c>
      <c r="C9">
        <v>16</v>
      </c>
      <c r="D9" t="s">
        <v>5</v>
      </c>
    </row>
    <row r="10" ht="12.75">
      <c r="E10">
        <f>-10.95*SQRT((p-t)/x)</f>
        <v>-1.8106860535098293</v>
      </c>
    </row>
    <row r="11" ht="12.75">
      <c r="E11" s="1">
        <f>(1-EXP(-10.95*SQRT((p-t)/x)))</f>
        <v>0.8364581001875547</v>
      </c>
    </row>
    <row r="12" ht="12.75">
      <c r="K12" t="s">
        <v>17</v>
      </c>
    </row>
    <row r="13" spans="1:5" ht="12.75">
      <c r="A13" t="s">
        <v>17</v>
      </c>
      <c r="E13" t="s">
        <v>17</v>
      </c>
    </row>
    <row r="14" spans="1:5" ht="12.75">
      <c r="A14" t="s">
        <v>17</v>
      </c>
      <c r="E14" t="s">
        <v>17</v>
      </c>
    </row>
    <row r="15" spans="1:9" ht="12.75">
      <c r="A15" t="s">
        <v>17</v>
      </c>
      <c r="B15" s="2" t="s">
        <v>28</v>
      </c>
      <c r="I15" t="s">
        <v>17</v>
      </c>
    </row>
    <row r="16" spans="1:11" ht="12.75">
      <c r="A16" t="s">
        <v>17</v>
      </c>
      <c r="E16" s="14" t="s">
        <v>27</v>
      </c>
      <c r="F16" s="21">
        <v>1</v>
      </c>
      <c r="G16" s="21">
        <v>2</v>
      </c>
      <c r="H16" s="21">
        <v>3</v>
      </c>
      <c r="I16" s="21">
        <v>3.5</v>
      </c>
      <c r="J16" s="21">
        <v>4</v>
      </c>
      <c r="K16" s="21">
        <v>6</v>
      </c>
    </row>
    <row r="17" spans="5:11" ht="12.75">
      <c r="E17" s="14" t="s">
        <v>41</v>
      </c>
      <c r="F17" s="1">
        <f aca="true" t="shared" si="0" ref="F17:K17">(1-EXP(-10.95*SQRT((p-t)/F16)))</f>
        <v>0.9992846539984286</v>
      </c>
      <c r="G17" s="1">
        <f t="shared" si="0"/>
        <v>0.9940322991806715</v>
      </c>
      <c r="H17" s="1">
        <f t="shared" si="0"/>
        <v>0.9847259553865857</v>
      </c>
      <c r="I17" s="1">
        <f t="shared" si="0"/>
        <v>0.9791710123818673</v>
      </c>
      <c r="J17" s="1">
        <f t="shared" si="0"/>
        <v>0.9732540470057361</v>
      </c>
      <c r="K17" s="1">
        <f t="shared" si="0"/>
        <v>0.9480169691595143</v>
      </c>
    </row>
    <row r="18" spans="3:11" ht="12.75">
      <c r="C18" t="s">
        <v>29</v>
      </c>
      <c r="F18" t="s">
        <v>9</v>
      </c>
      <c r="G18" t="s">
        <v>10</v>
      </c>
      <c r="H18" t="s">
        <v>11</v>
      </c>
      <c r="I18" t="s">
        <v>12</v>
      </c>
      <c r="J18" t="s">
        <v>13</v>
      </c>
      <c r="K18" t="s">
        <v>19</v>
      </c>
    </row>
    <row r="19" spans="1:11" ht="14.25">
      <c r="A19" s="20" t="s">
        <v>24</v>
      </c>
      <c r="B19" t="s">
        <v>8</v>
      </c>
      <c r="C19">
        <f>0.11*SQRT((p-t)/p)*V*E11</f>
        <v>4.303391990278785</v>
      </c>
      <c r="D19" t="s">
        <v>37</v>
      </c>
      <c r="E19" s="21" t="s">
        <v>26</v>
      </c>
      <c r="F19" s="22">
        <f aca="true" t="shared" si="1" ref="F19:K19">0.11*SQRT((p-t)/p)*V*F17</f>
        <v>5.141098609794211</v>
      </c>
      <c r="G19" s="21">
        <f t="shared" si="1"/>
        <v>5.11407640551671</v>
      </c>
      <c r="H19" s="21">
        <f t="shared" si="1"/>
        <v>5.066197324265337</v>
      </c>
      <c r="I19" s="21">
        <f t="shared" si="1"/>
        <v>5.037618370666107</v>
      </c>
      <c r="J19" s="21">
        <f t="shared" si="1"/>
        <v>5.007176892006637</v>
      </c>
      <c r="K19" s="21">
        <f t="shared" si="1"/>
        <v>4.877337706233768</v>
      </c>
    </row>
    <row r="20" spans="5:11" ht="12.75">
      <c r="E20" t="s">
        <v>45</v>
      </c>
      <c r="F20">
        <f>(F19-$F19)/$F19</f>
        <v>0</v>
      </c>
      <c r="G20" s="16">
        <f>(G19-$F19)/$F19</f>
        <v>-0.005256114758433487</v>
      </c>
      <c r="H20" s="16">
        <f>(H19-$F19)/$F19</f>
        <v>-0.014569120573991897</v>
      </c>
      <c r="I20" s="16">
        <f>(I19-$F19)/$F19</f>
        <v>-0.02012804012958747</v>
      </c>
      <c r="J20" s="16">
        <f>(J19-$F19)/$F19</f>
        <v>-0.02604924121323844</v>
      </c>
      <c r="K20" s="16">
        <f>(K19-$F19)/$F19</f>
        <v>-0.05130438522574862</v>
      </c>
    </row>
    <row r="21" spans="5:11" ht="13.5" thickBot="1"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2:5" ht="13.5" thickTop="1">
      <c r="B22" s="4" t="s">
        <v>32</v>
      </c>
      <c r="C22" s="5"/>
      <c r="D22" s="5"/>
      <c r="E22" s="6"/>
    </row>
    <row r="23" spans="2:7" ht="12.75">
      <c r="B23" s="7" t="s">
        <v>33</v>
      </c>
      <c r="C23" s="8"/>
      <c r="D23" s="8"/>
      <c r="E23" s="9"/>
      <c r="G23" t="s">
        <v>17</v>
      </c>
    </row>
    <row r="24" spans="2:5" ht="13.5" thickBot="1">
      <c r="B24" s="10" t="s">
        <v>34</v>
      </c>
      <c r="C24" s="11"/>
      <c r="D24" s="11"/>
      <c r="E24" s="12"/>
    </row>
    <row r="25" spans="2:5" ht="13.5" thickTop="1">
      <c r="B25" s="8"/>
      <c r="C25" s="13"/>
      <c r="D25" s="13"/>
      <c r="E25" s="13"/>
    </row>
    <row r="26" spans="2:15" ht="12.75">
      <c r="B26" s="2" t="s">
        <v>31</v>
      </c>
      <c r="E26" t="s">
        <v>24</v>
      </c>
      <c r="G26" s="3"/>
      <c r="H26" s="3"/>
      <c r="I26" s="3"/>
      <c r="J26" s="3"/>
      <c r="M26" s="15" t="e">
        <f>#REF!</f>
        <v>#REF!</v>
      </c>
      <c r="N26" s="3" t="e">
        <f>#REF!</f>
        <v>#REF!</v>
      </c>
      <c r="O26" s="16">
        <f>H32</f>
        <v>1.9142800302133751</v>
      </c>
    </row>
    <row r="27" spans="2:15" ht="12.75">
      <c r="B27" s="14" t="s">
        <v>35</v>
      </c>
      <c r="G27" s="3"/>
      <c r="H27" s="3"/>
      <c r="I27" s="3"/>
      <c r="J27" s="3"/>
      <c r="M27" s="15"/>
      <c r="N27" s="3"/>
      <c r="O27" s="16"/>
    </row>
    <row r="28" spans="2:15" ht="12.75">
      <c r="B28" s="14" t="s">
        <v>36</v>
      </c>
      <c r="G28" s="3"/>
      <c r="H28" s="3"/>
      <c r="I28" s="3"/>
      <c r="J28" s="3"/>
      <c r="M28" s="15"/>
      <c r="N28" s="3"/>
      <c r="O28" s="16"/>
    </row>
    <row r="29" spans="2:15" ht="12.75">
      <c r="B29" s="2"/>
      <c r="G29" s="3"/>
      <c r="H29" s="3"/>
      <c r="I29" s="3"/>
      <c r="J29" s="3"/>
      <c r="M29" s="15"/>
      <c r="N29" s="3"/>
      <c r="O29" s="16"/>
    </row>
    <row r="30" spans="4:15" ht="12.75">
      <c r="D30" s="17" t="s">
        <v>23</v>
      </c>
      <c r="E30" s="18">
        <f>-B*C9/(C19^A)</f>
        <v>-0.2950959030022074</v>
      </c>
      <c r="F30" s="18">
        <f>-B*F16/(F19*A)</f>
        <v>-0.0218190549447501</v>
      </c>
      <c r="G30" s="18">
        <f>-B*G16/(G19*A)</f>
        <v>-0.0438686887518821</v>
      </c>
      <c r="H30" s="18">
        <f>-B*H16/(H19*A)</f>
        <v>-0.06642491746592888</v>
      </c>
      <c r="I30" s="18">
        <f>-B*I16/(I19*A)</f>
        <v>-0.07793537873736565</v>
      </c>
      <c r="J30" s="18">
        <f>-B*J16/(J19*A)</f>
        <v>-0.0896105054507266</v>
      </c>
      <c r="M30" s="15" t="e">
        <f>#REF!</f>
        <v>#REF!</v>
      </c>
      <c r="N30" s="3" t="e">
        <f>#REF!</f>
        <v>#REF!</v>
      </c>
      <c r="O30" s="16">
        <f>J32</f>
        <v>2.8167415933145756</v>
      </c>
    </row>
    <row r="31" spans="2:10" ht="12.75">
      <c r="B31" t="s">
        <v>22</v>
      </c>
      <c r="D31" t="s">
        <v>25</v>
      </c>
      <c r="E31" s="21" t="s">
        <v>42</v>
      </c>
      <c r="F31" s="23">
        <f>34.8*F19*(1-EXP(-B*F16/F19^A))</f>
        <v>3.1395923922841713</v>
      </c>
      <c r="G31" s="23">
        <f>34.8*G19*(1-EXP(-B*G16/G19^A))</f>
        <v>6.198752125575769</v>
      </c>
      <c r="H31" s="23">
        <f>34.8*H19*(1-EXP(-B*H16/H19^A))</f>
        <v>9.149651411843598</v>
      </c>
      <c r="I31" s="23">
        <f>34.8*I19*(1-EXP(-B*I16/I19^A))</f>
        <v>10.581129368301701</v>
      </c>
      <c r="J31" s="23">
        <f>34.8*J19*(1-EXP(-B*J16/J19^A))</f>
        <v>11.983012869685009</v>
      </c>
    </row>
    <row r="32" spans="2:10" ht="12.75">
      <c r="B32" t="s">
        <v>21</v>
      </c>
      <c r="C32">
        <v>0.23</v>
      </c>
      <c r="D32" s="19" t="s">
        <v>17</v>
      </c>
      <c r="E32" s="19" t="s">
        <v>44</v>
      </c>
      <c r="F32">
        <f>(F31-$F31)/$F31</f>
        <v>0</v>
      </c>
      <c r="G32" s="16">
        <f>(G31-$F$31)/$F$31</f>
        <v>0.9743811778910396</v>
      </c>
      <c r="H32" s="16">
        <f>(H31-$F$31)/$F$31</f>
        <v>1.9142800302133751</v>
      </c>
      <c r="I32" s="16">
        <f>(I31-$F$31)/$F$31</f>
        <v>2.3702239164248744</v>
      </c>
      <c r="J32" s="16">
        <f>(J31-$F$31)/$F$31</f>
        <v>2.8167415933145756</v>
      </c>
    </row>
    <row r="33" spans="2:3" ht="12.75">
      <c r="B33" t="s">
        <v>20</v>
      </c>
      <c r="C33">
        <v>0.0258</v>
      </c>
    </row>
    <row r="34" spans="1:4" ht="12.75">
      <c r="A34" s="20" t="s">
        <v>24</v>
      </c>
      <c r="B34" t="s">
        <v>39</v>
      </c>
      <c r="C34" s="18">
        <f>34.8*C19*(1-EXP(-B*C9/C19^A))</f>
        <v>38.26914169824231</v>
      </c>
      <c r="D34" t="s">
        <v>46</v>
      </c>
    </row>
    <row r="36" ht="12.75">
      <c r="B36" s="2" t="s">
        <v>30</v>
      </c>
    </row>
    <row r="37" ht="12.75">
      <c r="I37" t="s">
        <v>17</v>
      </c>
    </row>
    <row r="38" spans="2:7" ht="12.75">
      <c r="B38" t="s">
        <v>14</v>
      </c>
      <c r="G38" s="1" t="s">
        <v>18</v>
      </c>
    </row>
    <row r="39" spans="2:10" ht="12.75">
      <c r="B39" t="s">
        <v>15</v>
      </c>
      <c r="C39">
        <v>24</v>
      </c>
      <c r="D39" t="s">
        <v>40</v>
      </c>
      <c r="F39">
        <f>12/p</f>
        <v>24</v>
      </c>
      <c r="G39">
        <v>24</v>
      </c>
      <c r="H39">
        <v>24</v>
      </c>
      <c r="I39">
        <v>24</v>
      </c>
      <c r="J39">
        <v>24</v>
      </c>
    </row>
    <row r="40" spans="1:10" ht="12.75">
      <c r="A40" s="20" t="s">
        <v>24</v>
      </c>
      <c r="B40" t="s">
        <v>16</v>
      </c>
      <c r="C40" s="1">
        <f>F39*(V)^2*(0.00016*t+0.0000024*x)</f>
        <v>2.904</v>
      </c>
      <c r="D40" t="s">
        <v>38</v>
      </c>
      <c r="F40" s="22">
        <f>F39*(V)^2*(0.00016*t+0.0000024*F16)</f>
        <v>0.744</v>
      </c>
      <c r="G40" s="22">
        <f>G39*(V)^2*(0.00016*t+0.0000024*G16)</f>
        <v>0.888</v>
      </c>
      <c r="H40" s="22">
        <f>H39*(V)^2*(0.00016*t+0.0000024*H16)</f>
        <v>1.032</v>
      </c>
      <c r="I40" s="22">
        <f>I39*(V)^2*(0.00016*t+0.0000024*I16)</f>
        <v>1.104</v>
      </c>
      <c r="J40" s="22">
        <f>J39*(V)^2*(0.00016*t+0.0000024*J16)</f>
        <v>1.1760000000000002</v>
      </c>
    </row>
    <row r="41" spans="6:10" ht="12.75">
      <c r="F41" s="16">
        <f>(F40-$F40)/$F40</f>
        <v>0</v>
      </c>
      <c r="G41" s="16">
        <f>(G40-$F40)/$F40</f>
        <v>0.19354838709677422</v>
      </c>
      <c r="H41" s="16">
        <f>(H40-$F40)/$F40</f>
        <v>0.38709677419354843</v>
      </c>
      <c r="I41" s="16">
        <f>(I40-$F40)/$F40</f>
        <v>0.4838709677419356</v>
      </c>
      <c r="J41" s="16">
        <f>(J40-$F40)/$F40</f>
        <v>0.5806451612903228</v>
      </c>
    </row>
    <row r="42" spans="7:10" ht="12.75">
      <c r="G42" s="3" t="s">
        <v>17</v>
      </c>
      <c r="H42" s="3" t="s">
        <v>17</v>
      </c>
      <c r="I42" s="3" t="s">
        <v>17</v>
      </c>
      <c r="J42" s="3" t="s">
        <v>17</v>
      </c>
    </row>
    <row r="45" ht="16.5" thickBot="1">
      <c r="D45" s="32" t="s">
        <v>47</v>
      </c>
    </row>
    <row r="46" spans="2:5" ht="13.5" thickTop="1">
      <c r="B46" s="24" t="s">
        <v>43</v>
      </c>
      <c r="C46" s="25"/>
      <c r="D46" s="25"/>
      <c r="E46" s="26"/>
    </row>
    <row r="47" spans="2:5" ht="12.75">
      <c r="B47" s="27" t="s">
        <v>48</v>
      </c>
      <c r="C47" s="13"/>
      <c r="D47" s="13"/>
      <c r="E47" s="28"/>
    </row>
    <row r="48" spans="2:5" ht="12.75">
      <c r="B48" s="27" t="s">
        <v>49</v>
      </c>
      <c r="C48" s="13"/>
      <c r="D48" s="13"/>
      <c r="E48" s="28"/>
    </row>
    <row r="49" spans="2:5" ht="13.5" thickBot="1">
      <c r="B49" s="29" t="s">
        <v>50</v>
      </c>
      <c r="C49" s="30"/>
      <c r="E49" s="31"/>
    </row>
    <row r="50" ht="13.5" thickTop="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34">
      <selection activeCell="N3" sqref="N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Anderson</dc:creator>
  <cp:keywords/>
  <dc:description/>
  <cp:lastModifiedBy>Edward Anderson</cp:lastModifiedBy>
  <dcterms:created xsi:type="dcterms:W3CDTF">2007-11-21T19:51:16Z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